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15" yWindow="1095" windowWidth="16740" windowHeight="9750" tabRatio="915" firstSheet="1" activeTab="4"/>
  </bookViews>
  <sheets>
    <sheet name="lisa 1(koond) (2)" sheetId="13" r:id="rId1"/>
    <sheet name="lisa 1(koond)" sheetId="1" r:id="rId2"/>
    <sheet name="lisa 2 (Tulubaas)" sheetId="2" r:id="rId3"/>
    <sheet name="lisa 3 (põhitegevus)" sheetId="4" r:id="rId4"/>
    <sheet name="Lisa 4 (invest)" sheetId="12" r:id="rId5"/>
  </sheets>
  <definedNames>
    <definedName name="_xlnm._FilterDatabase" localSheetId="3" hidden="1">'lisa 3 (põhitegevus)'!$B$1:$B$98</definedName>
    <definedName name="Prinditiitlid" localSheetId="3">'lisa 3 (põhitegevus)'!$6:$6</definedName>
    <definedName name="_xlnm.Print_Titles" localSheetId="3">'lisa 3 (põhitegevus)'!$6:$6</definedName>
    <definedName name="_xlnm.Print_Titles" localSheetId="4">'Lisa 4 (invest)'!$12:$13</definedName>
  </definedNames>
  <calcPr calcId="125725"/>
</workbook>
</file>

<file path=xl/calcChain.xml><?xml version="1.0" encoding="utf-8"?>
<calcChain xmlns="http://schemas.openxmlformats.org/spreadsheetml/2006/main">
  <c r="B18" i="1"/>
  <c r="B17"/>
  <c r="B16"/>
  <c r="B15"/>
  <c r="B14"/>
  <c r="B13"/>
  <c r="B12"/>
  <c r="B11"/>
  <c r="B38"/>
  <c r="B22" l="1"/>
  <c r="B21"/>
  <c r="B8"/>
  <c r="B7"/>
  <c r="B6"/>
  <c r="B5"/>
  <c r="E67" i="12"/>
  <c r="E24"/>
  <c r="D46"/>
  <c r="F46"/>
  <c r="C46"/>
  <c r="E56"/>
  <c r="E55"/>
  <c r="D55"/>
  <c r="C55"/>
  <c r="E40"/>
  <c r="B26" i="1" l="1"/>
  <c r="E7" i="12"/>
  <c r="F7"/>
  <c r="D7"/>
  <c r="C7"/>
  <c r="E19"/>
  <c r="E18"/>
  <c r="C18"/>
  <c r="C17" s="1"/>
  <c r="E17" s="1"/>
  <c r="F57"/>
  <c r="D57"/>
  <c r="E82"/>
  <c r="D81"/>
  <c r="F81"/>
  <c r="C81"/>
  <c r="E78"/>
  <c r="E75"/>
  <c r="E76"/>
  <c r="E71"/>
  <c r="E64"/>
  <c r="E54"/>
  <c r="D53"/>
  <c r="C53"/>
  <c r="E53" s="1"/>
  <c r="E48"/>
  <c r="D47"/>
  <c r="C47"/>
  <c r="F42"/>
  <c r="E29"/>
  <c r="E35"/>
  <c r="D98" i="4"/>
  <c r="D104"/>
  <c r="D94"/>
  <c r="E47" i="12" l="1"/>
  <c r="D29" i="4" l="1"/>
  <c r="D11" l="1"/>
  <c r="D15"/>
  <c r="B35" i="1" l="1"/>
  <c r="C30" i="2" l="1"/>
  <c r="D37" i="4"/>
  <c r="D40"/>
  <c r="C14" i="2"/>
  <c r="D14" i="4"/>
  <c r="D81"/>
  <c r="C17" i="2"/>
  <c r="D79" i="4"/>
  <c r="D65"/>
  <c r="C35" i="2"/>
  <c r="C20"/>
  <c r="D38" i="4"/>
  <c r="D19"/>
  <c r="D26"/>
  <c r="D72" i="12"/>
  <c r="D68" i="4"/>
  <c r="D66" s="1"/>
  <c r="D61"/>
  <c r="D52" l="1"/>
  <c r="D71"/>
  <c r="D51"/>
  <c r="D53"/>
  <c r="D45"/>
  <c r="D44" s="1"/>
  <c r="D48"/>
  <c r="E37" i="12"/>
  <c r="D36"/>
  <c r="F36"/>
  <c r="F20" s="1"/>
  <c r="C36"/>
  <c r="C8" i="2"/>
  <c r="E36" i="12" l="1"/>
  <c r="E52"/>
  <c r="D33" l="1"/>
  <c r="D8" l="1"/>
  <c r="C8"/>
  <c r="D6"/>
  <c r="E16"/>
  <c r="E8" s="1"/>
  <c r="C15"/>
  <c r="E15" s="1"/>
  <c r="C14" l="1"/>
  <c r="E14" s="1"/>
  <c r="B25" i="1" s="1"/>
  <c r="C33" i="12" l="1"/>
  <c r="E34"/>
  <c r="E45" l="1"/>
  <c r="E77"/>
  <c r="D58"/>
  <c r="C58"/>
  <c r="C57" s="1"/>
  <c r="E59"/>
  <c r="E25"/>
  <c r="E26"/>
  <c r="E27"/>
  <c r="D30" i="4"/>
  <c r="C49" i="12"/>
  <c r="E61"/>
  <c r="E62"/>
  <c r="C38"/>
  <c r="E41"/>
  <c r="E50" l="1"/>
  <c r="D13" i="4" l="1"/>
  <c r="E44" i="12"/>
  <c r="D43"/>
  <c r="D42" s="1"/>
  <c r="C43"/>
  <c r="C42" s="1"/>
  <c r="E23"/>
  <c r="E28"/>
  <c r="E30"/>
  <c r="D22"/>
  <c r="C22"/>
  <c r="E22" l="1"/>
  <c r="D62" i="4" l="1"/>
  <c r="D12" l="1"/>
  <c r="D59"/>
  <c r="D10" l="1"/>
  <c r="D46"/>
  <c r="D108" l="1"/>
  <c r="D106"/>
  <c r="D97"/>
  <c r="D8" s="1"/>
  <c r="C6" i="2" l="1"/>
  <c r="F69" i="12" l="1"/>
  <c r="F58"/>
  <c r="F49"/>
  <c r="D49"/>
  <c r="E49" l="1"/>
  <c r="D82" i="4"/>
  <c r="D18" l="1"/>
  <c r="D20"/>
  <c r="C16" i="2"/>
  <c r="D90" i="4"/>
  <c r="D79" i="12"/>
  <c r="F79"/>
  <c r="C79"/>
  <c r="E80"/>
  <c r="E79" s="1"/>
  <c r="E86" l="1"/>
  <c r="C31"/>
  <c r="C21" s="1"/>
  <c r="C20" s="1"/>
  <c r="D9" i="13"/>
  <c r="D20"/>
  <c r="D25"/>
  <c r="D34"/>
  <c r="D36"/>
  <c r="D38"/>
  <c r="C33"/>
  <c r="C31"/>
  <c r="C30"/>
  <c r="C29"/>
  <c r="C28"/>
  <c r="C37"/>
  <c r="C23"/>
  <c r="C8"/>
  <c r="B23"/>
  <c r="D23" l="1"/>
  <c r="E43" i="12" l="1"/>
  <c r="E42" s="1"/>
  <c r="E33"/>
  <c r="F73" l="1"/>
  <c r="D31" l="1"/>
  <c r="D21" s="1"/>
  <c r="D73"/>
  <c r="C73"/>
  <c r="D69"/>
  <c r="D85"/>
  <c r="C85"/>
  <c r="E83"/>
  <c r="E81" s="1"/>
  <c r="E72"/>
  <c r="C69"/>
  <c r="E68"/>
  <c r="E63"/>
  <c r="E21" l="1"/>
  <c r="B7" i="13" l="1"/>
  <c r="D77" i="4"/>
  <c r="D9" s="1"/>
  <c r="F6" i="12"/>
  <c r="C32" i="13"/>
  <c r="C6" i="12"/>
  <c r="D88" i="4"/>
  <c r="D86"/>
  <c r="D42"/>
  <c r="D31"/>
  <c r="D34"/>
  <c r="D24"/>
  <c r="D22"/>
  <c r="C27" i="2"/>
  <c r="C23"/>
  <c r="D36" i="4" l="1"/>
  <c r="D28"/>
  <c r="B24" i="13"/>
  <c r="D24" s="1"/>
  <c r="C22" i="2"/>
  <c r="C22" i="13"/>
  <c r="C21" s="1"/>
  <c r="B22"/>
  <c r="B5"/>
  <c r="C27"/>
  <c r="C26" s="1"/>
  <c r="C16"/>
  <c r="F5" i="12"/>
  <c r="D96" i="4"/>
  <c r="D76"/>
  <c r="C15" i="13" l="1"/>
  <c r="C19"/>
  <c r="C14"/>
  <c r="C12"/>
  <c r="C18"/>
  <c r="B18"/>
  <c r="B21"/>
  <c r="D21" s="1"/>
  <c r="D22"/>
  <c r="D5"/>
  <c r="B27"/>
  <c r="D27" s="1"/>
  <c r="B16"/>
  <c r="D16" s="1"/>
  <c r="D102" i="4"/>
  <c r="D80"/>
  <c r="D84"/>
  <c r="D92"/>
  <c r="D99"/>
  <c r="D56"/>
  <c r="D64"/>
  <c r="D69"/>
  <c r="D74"/>
  <c r="D78"/>
  <c r="C19" i="2"/>
  <c r="C7" i="13"/>
  <c r="D7" s="1"/>
  <c r="C34" i="2"/>
  <c r="B14" i="13" l="1"/>
  <c r="D14" s="1"/>
  <c r="B15"/>
  <c r="D15" s="1"/>
  <c r="B12"/>
  <c r="D12" s="1"/>
  <c r="C6"/>
  <c r="C4" s="1"/>
  <c r="C5" i="2"/>
  <c r="C38" s="1"/>
  <c r="D18" i="13"/>
  <c r="B8"/>
  <c r="D8" s="1"/>
  <c r="C11" l="1"/>
  <c r="E65" i="12" l="1"/>
  <c r="B19" i="13" l="1"/>
  <c r="D19" s="1"/>
  <c r="D84" i="12"/>
  <c r="C84"/>
  <c r="E74"/>
  <c r="E60"/>
  <c r="E66"/>
  <c r="E70"/>
  <c r="D51"/>
  <c r="C51"/>
  <c r="E39"/>
  <c r="D38"/>
  <c r="D20" s="1"/>
  <c r="E32"/>
  <c r="E6" l="1"/>
  <c r="E51"/>
  <c r="E46" s="1"/>
  <c r="B37" i="13"/>
  <c r="D37" s="1"/>
  <c r="C13"/>
  <c r="E69" i="12"/>
  <c r="E58"/>
  <c r="E57" s="1"/>
  <c r="E73"/>
  <c r="E85"/>
  <c r="E31"/>
  <c r="E38"/>
  <c r="E20" s="1"/>
  <c r="D5"/>
  <c r="B13" i="13"/>
  <c r="B32" l="1"/>
  <c r="D32" s="1"/>
  <c r="D13"/>
  <c r="D50" i="4"/>
  <c r="E84" i="12"/>
  <c r="B20" i="1"/>
  <c r="B6" i="13"/>
  <c r="B11"/>
  <c r="D11" s="1"/>
  <c r="C17" l="1"/>
  <c r="C10" s="1"/>
  <c r="D6"/>
  <c r="B4"/>
  <c r="B28" i="1"/>
  <c r="B29" i="13"/>
  <c r="D29" s="1"/>
  <c r="B30"/>
  <c r="D30" s="1"/>
  <c r="B29" i="1"/>
  <c r="B31" i="13"/>
  <c r="D31" s="1"/>
  <c r="B30" i="1"/>
  <c r="B31"/>
  <c r="B33" i="13"/>
  <c r="D33" s="1"/>
  <c r="B27" i="1"/>
  <c r="B28" i="13"/>
  <c r="D7" i="4"/>
  <c r="B4" i="1"/>
  <c r="B40" s="1"/>
  <c r="B24" l="1"/>
  <c r="B17" i="13"/>
  <c r="B10" i="1"/>
  <c r="B39" i="13"/>
  <c r="D39" s="1"/>
  <c r="D4"/>
  <c r="D28"/>
  <c r="B26"/>
  <c r="C5" i="12"/>
  <c r="E5" s="1"/>
  <c r="B10" i="13" l="1"/>
  <c r="D10" s="1"/>
  <c r="D17"/>
  <c r="B33" i="1"/>
  <c r="D26" i="13"/>
  <c r="B35" l="1"/>
  <c r="D35" s="1"/>
</calcChain>
</file>

<file path=xl/sharedStrings.xml><?xml version="1.0" encoding="utf-8"?>
<sst xmlns="http://schemas.openxmlformats.org/spreadsheetml/2006/main" count="384" uniqueCount="224">
  <si>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</si>
  <si>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</si>
  <si>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</si>
  <si>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</si>
  <si>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</si>
  <si>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</si>
  <si>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</si>
  <si>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</si>
  <si>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Vaba aeg ja kultuur</t>
  </si>
  <si>
    <t>Finantseerimisallikad</t>
  </si>
  <si>
    <t>linn</t>
  </si>
  <si>
    <t>Vabaaeg ja kultuur</t>
  </si>
  <si>
    <t xml:space="preserve">   Lasteaiad</t>
  </si>
  <si>
    <t>KOKKU</t>
  </si>
  <si>
    <t>PÕHITEGEVUSE TULUD</t>
  </si>
  <si>
    <t>Saadavad toetused jooksvateks kuludeks</t>
  </si>
  <si>
    <t>PÕHITEGEVUSE KULUD</t>
  </si>
  <si>
    <t>INVESTEERIMISTEGEVUSE TULUD</t>
  </si>
  <si>
    <t>INVESTEERIMISTEGEVUSE KULUD</t>
  </si>
  <si>
    <t xml:space="preserve">PÕHITEGEVUSE TULUD </t>
  </si>
  <si>
    <t>Saadavad toetused</t>
  </si>
  <si>
    <t>LIKVIIDSETE VARADE MUUTUS</t>
  </si>
  <si>
    <t>EELARVE TULEM (ülejääk (+), puudujääk (-))</t>
  </si>
  <si>
    <t>eurodes</t>
  </si>
  <si>
    <t>toetused</t>
  </si>
  <si>
    <t>Põhivara soetus</t>
  </si>
  <si>
    <t>Põhivara soetuseks antav sihtfinantseerimine</t>
  </si>
  <si>
    <t xml:space="preserve">  Muu majandus</t>
  </si>
  <si>
    <t>Investeerimistegevuse kulud  kokku</t>
  </si>
  <si>
    <t>Üldised valitsussektori teenused, sh:</t>
  </si>
  <si>
    <t>Linnavalitsus, sh:</t>
  </si>
  <si>
    <t xml:space="preserve">   antavad toetused</t>
  </si>
  <si>
    <t xml:space="preserve">   muud tegevuskulud</t>
  </si>
  <si>
    <t>Linna teed ja tänavad, sh:</t>
  </si>
  <si>
    <t>Majandus, sh:</t>
  </si>
  <si>
    <t>Vaba aeg ja kultuur, sh:</t>
  </si>
  <si>
    <t>Laste huvialamajad ja keskused, sh:</t>
  </si>
  <si>
    <t>Raamatukogud, sh:</t>
  </si>
  <si>
    <t>Rahva- ja kultuurimajad, sh:</t>
  </si>
  <si>
    <t>Muuseumid, sh:</t>
  </si>
  <si>
    <t>Haridus, sh:</t>
  </si>
  <si>
    <t>Koolieelsed lasteasutused, sh:</t>
  </si>
  <si>
    <t>Hariduse abiteenused, sh</t>
  </si>
  <si>
    <t>Eakate sotsiaalhoolekande asutused, sh:</t>
  </si>
  <si>
    <t>Üür ja rent</t>
  </si>
  <si>
    <t>Põhivara soetuseks saadav sihtfinantseerimine</t>
  </si>
  <si>
    <t>PÕHITEGEVUSE KULUD KOKKU, sh:</t>
  </si>
  <si>
    <t>Investeerimistegevuse kulud objektide ja finantseerimisallikate lõikes</t>
  </si>
  <si>
    <t>TEGEVUSALADE  JA MAJANDUSLIKU SISU JÄRGI</t>
  </si>
  <si>
    <t xml:space="preserve">     muud tegevuskulud</t>
  </si>
  <si>
    <t xml:space="preserve">     antavad toetused</t>
  </si>
  <si>
    <r>
      <t>LIKVIIDSETE VARADE MUUTUS</t>
    </r>
    <r>
      <rPr>
        <sz val="11"/>
        <rFont val="Times New Roman"/>
        <family val="1"/>
        <charset val="186"/>
      </rPr>
      <t xml:space="preserve">
suurenemine (+), vähenemine (-)</t>
    </r>
  </si>
  <si>
    <t>PVS</t>
  </si>
  <si>
    <t>ASF</t>
  </si>
  <si>
    <t>Tegevusala ja investeerimisobjekti nimetus</t>
  </si>
  <si>
    <t>01</t>
  </si>
  <si>
    <t>01112</t>
  </si>
  <si>
    <t>04</t>
  </si>
  <si>
    <t>04510</t>
  </si>
  <si>
    <t>08</t>
  </si>
  <si>
    <t>Laste ja noorte sotsiaalhoolekande asutused, sh:</t>
  </si>
  <si>
    <t>08105</t>
  </si>
  <si>
    <t>08106</t>
  </si>
  <si>
    <t>08201</t>
  </si>
  <si>
    <t>08202</t>
  </si>
  <si>
    <t>08203</t>
  </si>
  <si>
    <t>09</t>
  </si>
  <si>
    <t>09110</t>
  </si>
  <si>
    <t>09220</t>
  </si>
  <si>
    <t>09212</t>
  </si>
  <si>
    <t>Laste huvikoolid, sh:</t>
  </si>
  <si>
    <t>Veeriku Kool (Veeriku 41)</t>
  </si>
  <si>
    <t>tegevusala nimetus</t>
  </si>
  <si>
    <t>TARTU LINNA 2013. a 
 II LISAEELARVE</t>
  </si>
  <si>
    <t>Põhivara müük</t>
  </si>
  <si>
    <t>Materiaalsete varade müük</t>
  </si>
  <si>
    <t>Muu puuetega inimeste sotsiaalne kaitse</t>
  </si>
  <si>
    <t>Muu perede ja laste sotsiaalne kaitse, sh:</t>
  </si>
  <si>
    <t>sh avatud 
KOFS §26
alusel</t>
  </si>
  <si>
    <t>sh avatud KOFS § 26 alusel</t>
  </si>
  <si>
    <t>Muud tegevustulud</t>
  </si>
  <si>
    <t>Muud eespool nimetamata tulud</t>
  </si>
  <si>
    <t>Maksud</t>
  </si>
  <si>
    <t>Maa müük</t>
  </si>
  <si>
    <t>Finantstulud</t>
  </si>
  <si>
    <t>Omanikutulud (dividendid)</t>
  </si>
  <si>
    <t>05</t>
  </si>
  <si>
    <t>Keskkonnakaitse, sh:</t>
  </si>
  <si>
    <t>05100</t>
  </si>
  <si>
    <t>05400</t>
  </si>
  <si>
    <t>Haljastus, sh:</t>
  </si>
  <si>
    <t>Avalik kord</t>
  </si>
  <si>
    <t>06</t>
  </si>
  <si>
    <t>Elamu- ja kommunaakmajandus, sh:</t>
  </si>
  <si>
    <t>06605</t>
  </si>
  <si>
    <t>Muu elamu- ja kommunaalmajandus, sh:</t>
  </si>
  <si>
    <t>08600</t>
  </si>
  <si>
    <t>Muu vaba aeg, sh:</t>
  </si>
  <si>
    <t>09222</t>
  </si>
  <si>
    <t>09609</t>
  </si>
  <si>
    <t>Taseme alusel mittemääratletav haridus</t>
  </si>
  <si>
    <t>08208</t>
  </si>
  <si>
    <t>Kultuuriüritused</t>
  </si>
  <si>
    <t>Sildade rekonstrueerimine</t>
  </si>
  <si>
    <t>Lasteaed Meelespea (Ilmatsalu 24a)</t>
  </si>
  <si>
    <t>Lasteaed Kelluke (Kaunase pst 69)</t>
  </si>
  <si>
    <r>
      <t xml:space="preserve">   </t>
    </r>
    <r>
      <rPr>
        <b/>
        <i/>
        <sz val="11"/>
        <color indexed="8"/>
        <rFont val="Times New Roman"/>
        <family val="1"/>
        <charset val="186"/>
      </rPr>
      <t>Muu haridus</t>
    </r>
  </si>
  <si>
    <t>Ettekirjutuste täitmine</t>
  </si>
  <si>
    <t>Tervishoid</t>
  </si>
  <si>
    <r>
      <t xml:space="preserve">   </t>
    </r>
    <r>
      <rPr>
        <b/>
        <i/>
        <sz val="11"/>
        <rFont val="Times New Roman"/>
        <family val="1"/>
        <charset val="186"/>
      </rPr>
      <t>Linna teed, tänavad, sillad</t>
    </r>
  </si>
  <si>
    <r>
      <t xml:space="preserve">   </t>
    </r>
    <r>
      <rPr>
        <b/>
        <i/>
        <sz val="11"/>
        <color indexed="8"/>
        <rFont val="Times New Roman"/>
        <family val="1"/>
        <charset val="186"/>
      </rPr>
      <t>Taseme alusel mittemääratletav haridus</t>
    </r>
  </si>
  <si>
    <t>Kutseõppe kaudsed kulud, sh:</t>
  </si>
  <si>
    <t>09602</t>
  </si>
  <si>
    <t>Öömaja, sh:</t>
  </si>
  <si>
    <t>09500</t>
  </si>
  <si>
    <t>04210</t>
  </si>
  <si>
    <t>Maakorraldus, sh:</t>
  </si>
  <si>
    <t>09213</t>
  </si>
  <si>
    <t>Üldkeskhariduse otsekulud, sh:</t>
  </si>
  <si>
    <t>Põhi- ja üldkeskhariduse kaudsed kulud, sh:</t>
  </si>
  <si>
    <t>Põhihariduse otsekulud, sh:</t>
  </si>
  <si>
    <t>Põllu 11 parkla ja platside rajamine</t>
  </si>
  <si>
    <t>Füüsilise isiku tulumaks</t>
  </si>
  <si>
    <t>Tervishoid, sh:</t>
  </si>
  <si>
    <t>Avalikud tervishoiuteenused, sh:</t>
  </si>
  <si>
    <t>Noorsoo- ja spordiprojektid, sh:</t>
  </si>
  <si>
    <t>Võidu sild</t>
  </si>
  <si>
    <t>Tänavate rekonstrueerimine ja ehitus</t>
  </si>
  <si>
    <t>Roosi tn koos kergliiklusteedega (Muuseumi tee- Jänese)</t>
  </si>
  <si>
    <t>Muuseumi tee koos kergliiklusteedega (Narva mnt-Roosi)</t>
  </si>
  <si>
    <t xml:space="preserve">   Haljastus</t>
  </si>
  <si>
    <t>Raekoja plats 18 invatõstuki paigaldamine</t>
  </si>
  <si>
    <t xml:space="preserve">   Laste huvialamajad ja keskused</t>
  </si>
  <si>
    <t>Forseliuse Kool (Tähe 103)</t>
  </si>
  <si>
    <t>Lasteaedade köökide sisustamine</t>
  </si>
  <si>
    <t>Lasteaed Ploomike (Ploomi 1)</t>
  </si>
  <si>
    <t>07</t>
  </si>
  <si>
    <t>07400</t>
  </si>
  <si>
    <t>08109</t>
  </si>
  <si>
    <t>Karlova Kool (Lina 2)</t>
  </si>
  <si>
    <t>Jalg- ja jalgrattateed</t>
  </si>
  <si>
    <t>Saadavad sihtotstarbelised toetused</t>
  </si>
  <si>
    <t>Saadavad mittesihtotstarbelised toetused</t>
  </si>
  <si>
    <t>tegevus-
ala 
kood</t>
  </si>
  <si>
    <t>lisa-
eelarve
kokku</t>
  </si>
  <si>
    <t>Finantskulu</t>
  </si>
  <si>
    <t>FK</t>
  </si>
  <si>
    <t xml:space="preserve">   Valitsussektori võla teenindamine</t>
  </si>
  <si>
    <t>FINANTSEERIMITEGEVUS</t>
  </si>
  <si>
    <t>Vaksali tn pikendusele parkla rajamise I etapp</t>
  </si>
  <si>
    <t>TARTU LINNA 2014. a 
 II LISAEELARVE</t>
  </si>
  <si>
    <t>TARTU LINNA 2014. a II LISAEELARVE</t>
  </si>
  <si>
    <t>TARTU LINNA 2014. a II LISAEELARVE PÕHITEGEVUSE KULUD</t>
  </si>
  <si>
    <t>TARTU LINNA 2014. a II LISAEELARVE 
 INVESTEERIMISTEGEVUSE KULUD</t>
  </si>
  <si>
    <t xml:space="preserve">Kruusamäe tn </t>
  </si>
  <si>
    <t>M. Reiniku Kool (Riia 25)</t>
  </si>
  <si>
    <t>Lasteaed Hellik (Aardla 138)</t>
  </si>
  <si>
    <t>01600</t>
  </si>
  <si>
    <t>Ühistegevuskulud, sh:</t>
  </si>
  <si>
    <t>Tulud haridusalasest tegevusest</t>
  </si>
  <si>
    <t xml:space="preserve">  Veetransport</t>
  </si>
  <si>
    <t>Sõpruse silla paadisadam</t>
  </si>
  <si>
    <t xml:space="preserve">Muu toodete ja teenuste müük </t>
  </si>
  <si>
    <t>07600</t>
  </si>
  <si>
    <t>Muu tervishoid, sh:</t>
  </si>
  <si>
    <t>08102</t>
  </si>
  <si>
    <t>Spordibaasid, sh</t>
  </si>
  <si>
    <t>Tulu tervishoiualasest tegevusest</t>
  </si>
  <si>
    <t>Tulud kultuuri- ja kunstialasest tegevusest</t>
  </si>
  <si>
    <t>Tulu sotsiaalabialasest tegevusest</t>
  </si>
  <si>
    <t>Eakate hoolekande asutused</t>
  </si>
  <si>
    <t>Hooldekodule lateraalfunktsiooniga voodite ost</t>
  </si>
  <si>
    <t>04900</t>
  </si>
  <si>
    <t>Muu majandus</t>
  </si>
  <si>
    <t>Elamumajanduse arendamine</t>
  </si>
  <si>
    <t>Tulu muust majandustegevusest</t>
  </si>
  <si>
    <t>06400</t>
  </si>
  <si>
    <t>Tänavavalgustus</t>
  </si>
  <si>
    <t>FINANTSEERIMISTEGEVUS</t>
  </si>
  <si>
    <t>Kohustuste võtmine (+)</t>
  </si>
  <si>
    <t>Raha ja pangakontode saldo muutus - suurenemine (+), vähenemine (-)</t>
  </si>
  <si>
    <t>04512</t>
  </si>
  <si>
    <t>Transpordikorraldus</t>
  </si>
  <si>
    <t>Tänavate puhastus, sh:</t>
  </si>
  <si>
    <t>Hariduse muud kulud, sh</t>
  </si>
  <si>
    <t>09800</t>
  </si>
  <si>
    <t>Muu eakate sotsiaalne kaitse, sh:</t>
  </si>
  <si>
    <t>Linna laenude teenindamine</t>
  </si>
  <si>
    <t>Pargi tn</t>
  </si>
  <si>
    <t>Projekteerimine</t>
  </si>
  <si>
    <t>Aardla-Jalaka ristmik</t>
  </si>
  <si>
    <t>Vaksali-Riia ristmik</t>
  </si>
  <si>
    <t>Korteriühistute remondifond</t>
  </si>
  <si>
    <t>Vaksali 14 remont</t>
  </si>
  <si>
    <t>Politsei park</t>
  </si>
  <si>
    <t>Uue mänguväljaku projekteerimine</t>
  </si>
  <si>
    <t xml:space="preserve">   Spordibaasid</t>
  </si>
  <si>
    <t>Annelinna kunstmuruväljak</t>
  </si>
  <si>
    <t xml:space="preserve">   Puhkepargid</t>
  </si>
  <si>
    <t>SA Tähtvere Puhkepark BMX raja remont</t>
  </si>
  <si>
    <t>Lille Maja (Lille 9)</t>
  </si>
  <si>
    <t xml:space="preserve">   Spordiprojektid</t>
  </si>
  <si>
    <t>Toetus SK-le Biomechanics Group kahe võistlusbatuudi soetamiseks</t>
  </si>
  <si>
    <t>Lasteaedade välistreppide rekonstrueerimine</t>
  </si>
  <si>
    <t>Ülikooli 1 lastehoiu ruumide remont</t>
  </si>
  <si>
    <t>Lasteaed Poku (Anne 69)</t>
  </si>
  <si>
    <t>Lasteaed Maarjamõisa  (Puusepa 10)</t>
  </si>
  <si>
    <t>M. Härma Gümnaasium (Tõnissoni 3)</t>
  </si>
  <si>
    <t xml:space="preserve">Descartes'i Kool (Anne 65) </t>
  </si>
  <si>
    <t>Kivilinna Kool (Kaunase pst 71)</t>
  </si>
  <si>
    <t>Variku Kool (Aianduse 4)</t>
  </si>
  <si>
    <t>Haridusasutuste rekonstrueerimistööde projekteerimine</t>
  </si>
  <si>
    <t xml:space="preserve">   Politsei</t>
  </si>
  <si>
    <t>Tartu linna videoseiresüsteemi uuendamine</t>
  </si>
  <si>
    <t>jalg- ja jalgrattateed</t>
  </si>
  <si>
    <t xml:space="preserve">   Muinsuskaitse</t>
  </si>
  <si>
    <t>Vabadussõja kangelaste  memoriaali projekteerimine</t>
  </si>
  <si>
    <t>Tartu idapoolse ringtee projekteerimine ja ehitamine</t>
  </si>
  <si>
    <t xml:space="preserve">   Põhihariduse otsekulud</t>
  </si>
  <si>
    <t xml:space="preserve">    Põhi- ja üldkeskhariduse kaudsed kulud</t>
  </si>
  <si>
    <t>T U L U D</t>
  </si>
  <si>
    <t>LINNA TULUD KOKKU</t>
  </si>
  <si>
    <t>sealhulgas
avatud 
KOFS §26
alusel</t>
  </si>
  <si>
    <t>06100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</si>
</sst>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0"/>
      <name val="Arial"/>
      <family val="2"/>
      <charset val="186"/>
    </font>
    <font>
      <i/>
      <sz val="11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3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6" fillId="0" borderId="0" xfId="0" applyFont="1"/>
    <xf numFmtId="3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4" fillId="0" borderId="0" xfId="0" applyFont="1" applyFill="1" applyAlignment="1"/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8" fillId="0" borderId="2" xfId="0" applyNumberFormat="1" applyFont="1" applyFill="1" applyBorder="1"/>
    <xf numFmtId="3" fontId="7" fillId="0" borderId="2" xfId="0" applyNumberFormat="1" applyFont="1" applyFill="1" applyBorder="1"/>
    <xf numFmtId="3" fontId="9" fillId="0" borderId="2" xfId="0" applyNumberFormat="1" applyFont="1" applyFill="1" applyBorder="1"/>
    <xf numFmtId="0" fontId="9" fillId="0" borderId="2" xfId="0" applyFont="1" applyFill="1" applyBorder="1" applyAlignment="1">
      <alignment wrapText="1"/>
    </xf>
    <xf numFmtId="3" fontId="10" fillId="0" borderId="2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12" fillId="0" borderId="2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4" fillId="0" borderId="2" xfId="0" applyFont="1" applyFill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15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16" fillId="0" borderId="2" xfId="0" applyNumberFormat="1" applyFont="1" applyFill="1" applyBorder="1"/>
    <xf numFmtId="0" fontId="13" fillId="0" borderId="2" xfId="0" applyFont="1" applyFill="1" applyBorder="1" applyAlignment="1">
      <alignment wrapText="1"/>
    </xf>
    <xf numFmtId="3" fontId="3" fillId="0" borderId="3" xfId="0" applyNumberFormat="1" applyFont="1" applyBorder="1"/>
    <xf numFmtId="3" fontId="4" fillId="0" borderId="3" xfId="0" applyNumberFormat="1" applyFont="1" applyBorder="1"/>
    <xf numFmtId="0" fontId="7" fillId="0" borderId="2" xfId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3" fontId="5" fillId="0" borderId="0" xfId="0" applyNumberFormat="1" applyFont="1"/>
    <xf numFmtId="3" fontId="4" fillId="0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3" fontId="3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4" fillId="0" borderId="2" xfId="0" applyFont="1" applyBorder="1" applyAlignment="1"/>
  </cellXfs>
  <cellStyles count="2">
    <cellStyle name="Normaallaad_Leht1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opLeftCell="A13" workbookViewId="0">
      <selection activeCell="D10" activeCellId="1" sqref="D26 D10"/>
    </sheetView>
  </sheetViews>
  <sheetFormatPr defaultRowHeight="12.75"/>
  <cols>
    <col min="1" max="1" width="47.140625" customWidth="1"/>
    <col min="2" max="2" width="14" customWidth="1"/>
    <col min="3" max="4" width="9.7109375" bestFit="1" customWidth="1"/>
  </cols>
  <sheetData>
    <row r="1" spans="1:4" ht="28.5" customHeight="1">
      <c r="A1" s="100" t="s">
        <v>73</v>
      </c>
      <c r="B1" s="101"/>
    </row>
    <row r="2" spans="1:4" ht="38.25">
      <c r="A2" s="5"/>
      <c r="B2" s="5"/>
      <c r="C2" s="68" t="s">
        <v>78</v>
      </c>
    </row>
    <row r="3" spans="1:4" ht="15">
      <c r="A3" s="61"/>
      <c r="B3" s="62" t="s">
        <v>23</v>
      </c>
    </row>
    <row r="4" spans="1:4" ht="14.25">
      <c r="A4" s="54" t="s">
        <v>14</v>
      </c>
      <c r="B4" s="55" t="e">
        <f>SUM(B5:B8)</f>
        <v>#REF!</v>
      </c>
      <c r="C4" s="55">
        <f>SUM(C5:C8)</f>
        <v>805969</v>
      </c>
      <c r="D4" s="1" t="e">
        <f>B4-C4</f>
        <v>#REF!</v>
      </c>
    </row>
    <row r="5" spans="1:4" ht="15">
      <c r="A5" s="61" t="s">
        <v>82</v>
      </c>
      <c r="B5" s="63" t="e">
        <f>SUM('lisa 2 (Tulubaas)'!#REF!)</f>
        <v>#REF!</v>
      </c>
      <c r="D5" s="1" t="e">
        <f t="shared" ref="D5:D39" si="0">B5-C5</f>
        <v>#REF!</v>
      </c>
    </row>
    <row r="6" spans="1:4" ht="15">
      <c r="A6" s="61" t="s">
        <v>0</v>
      </c>
      <c r="B6" s="63" t="e">
        <f>'lisa 2 (Tulubaas)'!#REF!</f>
        <v>#REF!</v>
      </c>
      <c r="C6" s="1">
        <f>'lisa 2 (Tulubaas)'!C8</f>
        <v>14999</v>
      </c>
      <c r="D6" s="1" t="e">
        <f t="shared" si="0"/>
        <v>#REF!</v>
      </c>
    </row>
    <row r="7" spans="1:4" ht="15">
      <c r="A7" s="61" t="s">
        <v>15</v>
      </c>
      <c r="B7" s="63" t="e">
        <f>'lisa 2 (Tulubaas)'!#REF!</f>
        <v>#REF!</v>
      </c>
      <c r="C7" s="1">
        <f>'lisa 2 (Tulubaas)'!C16</f>
        <v>732614</v>
      </c>
      <c r="D7" s="1" t="e">
        <f t="shared" si="0"/>
        <v>#REF!</v>
      </c>
    </row>
    <row r="8" spans="1:4" ht="15">
      <c r="A8" s="61" t="s">
        <v>80</v>
      </c>
      <c r="B8" s="63" t="e">
        <f>'lisa 2 (Tulubaas)'!#REF!</f>
        <v>#REF!</v>
      </c>
      <c r="C8" s="1">
        <f>'lisa 2 (Tulubaas)'!C20</f>
        <v>58356</v>
      </c>
      <c r="D8" s="1" t="e">
        <f t="shared" si="0"/>
        <v>#REF!</v>
      </c>
    </row>
    <row r="9" spans="1:4" ht="15">
      <c r="A9" s="61"/>
      <c r="B9" s="63"/>
      <c r="D9" s="1">
        <f t="shared" si="0"/>
        <v>0</v>
      </c>
    </row>
    <row r="10" spans="1:4" ht="14.25">
      <c r="A10" s="54" t="s">
        <v>16</v>
      </c>
      <c r="B10" s="55" t="e">
        <f>SUM(B11:B19)</f>
        <v>#REF!</v>
      </c>
      <c r="C10" s="55" t="e">
        <f>SUM(C11:C19)</f>
        <v>#REF!</v>
      </c>
      <c r="D10" s="1" t="e">
        <f t="shared" si="0"/>
        <v>#REF!</v>
      </c>
    </row>
    <row r="11" spans="1:4" ht="15">
      <c r="A11" s="61" t="s">
        <v>1</v>
      </c>
      <c r="B11" s="63" t="e">
        <f>'lisa 3 (põhitegevus)'!#REF!</f>
        <v>#REF!</v>
      </c>
      <c r="C11" s="1">
        <f>'lisa 3 (põhitegevus)'!D10</f>
        <v>76523</v>
      </c>
      <c r="D11" s="1" t="e">
        <f t="shared" si="0"/>
        <v>#REF!</v>
      </c>
    </row>
    <row r="12" spans="1:4" ht="15">
      <c r="A12" s="61" t="s">
        <v>91</v>
      </c>
      <c r="B12" s="63" t="e">
        <f>'lisa 3 (põhitegevus)'!#REF!</f>
        <v>#REF!</v>
      </c>
      <c r="C12" s="1" t="e">
        <f>'lisa 3 (põhitegevus)'!#REF!</f>
        <v>#REF!</v>
      </c>
      <c r="D12" s="1" t="e">
        <f t="shared" si="0"/>
        <v>#REF!</v>
      </c>
    </row>
    <row r="13" spans="1:4" ht="15">
      <c r="A13" s="61" t="s">
        <v>2</v>
      </c>
      <c r="B13" s="63" t="e">
        <f>'lisa 3 (põhitegevus)'!#REF!</f>
        <v>#REF!</v>
      </c>
      <c r="C13" s="1">
        <f>'lisa 3 (põhitegevus)'!D18</f>
        <v>14015</v>
      </c>
      <c r="D13" s="1" t="e">
        <f t="shared" si="0"/>
        <v>#REF!</v>
      </c>
    </row>
    <row r="14" spans="1:4" ht="15">
      <c r="A14" s="61" t="s">
        <v>3</v>
      </c>
      <c r="B14" s="63" t="e">
        <f>SUM('lisa 3 (põhitegevus)'!#REF!)</f>
        <v>#REF!</v>
      </c>
      <c r="C14" s="1">
        <f>'lisa 3 (põhitegevus)'!D28</f>
        <v>4644</v>
      </c>
      <c r="D14" s="1" t="e">
        <f t="shared" si="0"/>
        <v>#REF!</v>
      </c>
    </row>
    <row r="15" spans="1:4" ht="15">
      <c r="A15" s="61" t="s">
        <v>4</v>
      </c>
      <c r="B15" s="63" t="e">
        <f>SUM('lisa 3 (põhitegevus)'!#REF!)</f>
        <v>#REF!</v>
      </c>
      <c r="C15" s="1">
        <f>'lisa 3 (põhitegevus)'!D36</f>
        <v>9298</v>
      </c>
      <c r="D15" s="1" t="e">
        <f t="shared" si="0"/>
        <v>#REF!</v>
      </c>
    </row>
    <row r="16" spans="1:4" ht="15">
      <c r="A16" s="61" t="s">
        <v>108</v>
      </c>
      <c r="B16" s="63" t="e">
        <f>'lisa 3 (põhitegevus)'!#REF!</f>
        <v>#REF!</v>
      </c>
      <c r="C16" s="1" t="e">
        <f>'lisa 3 (põhitegevus)'!#REF!</f>
        <v>#REF!</v>
      </c>
      <c r="D16" s="1" t="e">
        <f t="shared" si="0"/>
        <v>#REF!</v>
      </c>
    </row>
    <row r="17" spans="1:4" ht="15">
      <c r="A17" s="61" t="s">
        <v>8</v>
      </c>
      <c r="B17" s="63" t="e">
        <f>'lisa 3 (põhitegevus)'!#REF!</f>
        <v>#REF!</v>
      </c>
      <c r="C17" s="1">
        <f>'lisa 3 (põhitegevus)'!D50</f>
        <v>141763</v>
      </c>
      <c r="D17" s="1" t="e">
        <f t="shared" si="0"/>
        <v>#REF!</v>
      </c>
    </row>
    <row r="18" spans="1:4" ht="15">
      <c r="A18" s="61" t="s">
        <v>5</v>
      </c>
      <c r="B18" s="63" t="e">
        <f>'lisa 3 (põhitegevus)'!#REF!</f>
        <v>#REF!</v>
      </c>
      <c r="C18" s="1">
        <f>'lisa 3 (põhitegevus)'!D76</f>
        <v>546894</v>
      </c>
      <c r="D18" s="1" t="e">
        <f t="shared" si="0"/>
        <v>#REF!</v>
      </c>
    </row>
    <row r="19" spans="1:4" ht="15">
      <c r="A19" s="61" t="s">
        <v>6</v>
      </c>
      <c r="B19" s="63" t="e">
        <f>'lisa 3 (põhitegevus)'!#REF!</f>
        <v>#REF!</v>
      </c>
      <c r="C19" s="1">
        <f>'lisa 3 (põhitegevus)'!D96</f>
        <v>-26990</v>
      </c>
      <c r="D19" s="1" t="e">
        <f t="shared" si="0"/>
        <v>#REF!</v>
      </c>
    </row>
    <row r="20" spans="1:4" ht="15">
      <c r="A20" s="61"/>
      <c r="B20" s="63"/>
      <c r="D20" s="1">
        <f t="shared" si="0"/>
        <v>0</v>
      </c>
    </row>
    <row r="21" spans="1:4" ht="14.25">
      <c r="A21" s="54" t="s">
        <v>17</v>
      </c>
      <c r="B21" s="55" t="e">
        <f>SUM(B22:B24)</f>
        <v>#REF!</v>
      </c>
      <c r="C21" s="55">
        <f>SUM(C22:C24)</f>
        <v>33556</v>
      </c>
      <c r="D21" s="1" t="e">
        <f t="shared" si="0"/>
        <v>#REF!</v>
      </c>
    </row>
    <row r="22" spans="1:4" ht="15">
      <c r="A22" s="61" t="s">
        <v>74</v>
      </c>
      <c r="B22" s="63" t="e">
        <f>SUM('lisa 2 (Tulubaas)'!#REF!)</f>
        <v>#REF!</v>
      </c>
      <c r="C22" s="1">
        <f>'lisa 2 (Tulubaas)'!C23</f>
        <v>1600</v>
      </c>
      <c r="D22" s="1" t="e">
        <f t="shared" si="0"/>
        <v>#REF!</v>
      </c>
    </row>
    <row r="23" spans="1:4" ht="15">
      <c r="A23" s="64" t="s">
        <v>45</v>
      </c>
      <c r="B23" s="63" t="e">
        <f>'lisa 2 (Tulubaas)'!#REF!</f>
        <v>#REF!</v>
      </c>
      <c r="C23" s="1">
        <f>'lisa 2 (Tulubaas)'!C26</f>
        <v>31956</v>
      </c>
      <c r="D23" s="1" t="e">
        <f t="shared" si="0"/>
        <v>#REF!</v>
      </c>
    </row>
    <row r="24" spans="1:4" ht="15">
      <c r="A24" s="64" t="s">
        <v>84</v>
      </c>
      <c r="B24" s="63" t="e">
        <f>SUM('lisa 2 (Tulubaas)'!#REF!)</f>
        <v>#REF!</v>
      </c>
      <c r="D24" s="1" t="e">
        <f t="shared" si="0"/>
        <v>#REF!</v>
      </c>
    </row>
    <row r="25" spans="1:4" ht="15">
      <c r="A25" s="61"/>
      <c r="B25" s="63"/>
      <c r="D25" s="1">
        <f t="shared" si="0"/>
        <v>0</v>
      </c>
    </row>
    <row r="26" spans="1:4" ht="14.25">
      <c r="A26" s="54" t="s">
        <v>18</v>
      </c>
      <c r="B26" s="55" t="e">
        <f>SUM(B27:B33)</f>
        <v>#REF!</v>
      </c>
      <c r="C26" s="55" t="e">
        <f>SUM(C27:C33)</f>
        <v>#REF!</v>
      </c>
      <c r="D26" s="1" t="e">
        <f t="shared" si="0"/>
        <v>#REF!</v>
      </c>
    </row>
    <row r="27" spans="1:4" ht="15">
      <c r="A27" s="61" t="s">
        <v>1</v>
      </c>
      <c r="B27" s="63" t="e">
        <f>SUM('Lisa 4 (invest)'!#REF!)</f>
        <v>#REF!</v>
      </c>
      <c r="C27" s="1" t="e">
        <f>'Lisa 4 (invest)'!#REF!</f>
        <v>#REF!</v>
      </c>
      <c r="D27" s="1" t="e">
        <f t="shared" si="0"/>
        <v>#REF!</v>
      </c>
    </row>
    <row r="28" spans="1:4" ht="15">
      <c r="A28" s="61" t="s">
        <v>2</v>
      </c>
      <c r="B28" s="63">
        <f>'Lisa 4 (invest)'!E20</f>
        <v>-241325</v>
      </c>
      <c r="C28" s="1">
        <f>'Lisa 4 (invest)'!F20</f>
        <v>47980</v>
      </c>
      <c r="D28" s="1">
        <f t="shared" si="0"/>
        <v>-289305</v>
      </c>
    </row>
    <row r="29" spans="1:4" ht="15">
      <c r="A29" s="61" t="s">
        <v>3</v>
      </c>
      <c r="B29" s="63">
        <f>'Lisa 4 (invest)'!E42</f>
        <v>-22500</v>
      </c>
      <c r="C29" s="1">
        <f>'Lisa 4 (invest)'!F42</f>
        <v>0</v>
      </c>
      <c r="D29" s="1">
        <f t="shared" si="0"/>
        <v>-22500</v>
      </c>
    </row>
    <row r="30" spans="1:4" ht="15">
      <c r="A30" s="61" t="s">
        <v>4</v>
      </c>
      <c r="B30" s="63" t="e">
        <f>'Lisa 4 (invest)'!#REF!</f>
        <v>#REF!</v>
      </c>
      <c r="C30" s="1" t="e">
        <f>'Lisa 4 (invest)'!#REF!</f>
        <v>#REF!</v>
      </c>
      <c r="D30" s="1" t="e">
        <f t="shared" si="0"/>
        <v>#REF!</v>
      </c>
    </row>
    <row r="31" spans="1:4" ht="15">
      <c r="A31" s="61" t="s">
        <v>8</v>
      </c>
      <c r="B31" s="63">
        <f>'Lisa 4 (invest)'!E46</f>
        <v>35737</v>
      </c>
      <c r="C31" s="1">
        <f>'Lisa 4 (invest)'!F46</f>
        <v>0</v>
      </c>
      <c r="D31" s="1">
        <f t="shared" si="0"/>
        <v>35737</v>
      </c>
    </row>
    <row r="32" spans="1:4" ht="15">
      <c r="A32" s="61" t="s">
        <v>5</v>
      </c>
      <c r="B32" s="63">
        <f>'Lisa 4 (invest)'!E57</f>
        <v>110319</v>
      </c>
      <c r="C32" s="1">
        <f>'Lisa 4 (invest)'!F57</f>
        <v>31956</v>
      </c>
      <c r="D32" s="1">
        <f t="shared" si="0"/>
        <v>78363</v>
      </c>
    </row>
    <row r="33" spans="1:4" ht="15">
      <c r="A33" s="61" t="s">
        <v>6</v>
      </c>
      <c r="B33" s="63">
        <f>'Lisa 4 (invest)'!E84</f>
        <v>7200</v>
      </c>
      <c r="C33">
        <f>'Lisa 4 (invest)'!F84</f>
        <v>0</v>
      </c>
      <c r="D33" s="1">
        <f t="shared" si="0"/>
        <v>7200</v>
      </c>
    </row>
    <row r="34" spans="1:4" ht="15">
      <c r="A34" s="61"/>
      <c r="B34" s="63"/>
      <c r="D34" s="1">
        <f t="shared" si="0"/>
        <v>0</v>
      </c>
    </row>
    <row r="35" spans="1:4" ht="14.25">
      <c r="A35" s="56" t="s">
        <v>22</v>
      </c>
      <c r="B35" s="55" t="e">
        <f>B4-B10+B21-B26</f>
        <v>#REF!</v>
      </c>
      <c r="D35" s="1" t="e">
        <f t="shared" si="0"/>
        <v>#REF!</v>
      </c>
    </row>
    <row r="36" spans="1:4" ht="15">
      <c r="A36" s="61"/>
      <c r="B36" s="55"/>
      <c r="D36" s="1">
        <f t="shared" si="0"/>
        <v>0</v>
      </c>
    </row>
    <row r="37" spans="1:4" ht="30">
      <c r="A37" s="56" t="s">
        <v>51</v>
      </c>
      <c r="B37" s="55" t="e">
        <f>SUM('lisa 2 (Tulubaas)'!#REF!)</f>
        <v>#REF!</v>
      </c>
      <c r="C37" s="1">
        <f>'lisa 2 (Tulubaas)'!C35</f>
        <v>-17800</v>
      </c>
      <c r="D37" s="1" t="e">
        <f t="shared" si="0"/>
        <v>#REF!</v>
      </c>
    </row>
    <row r="38" spans="1:4" ht="15">
      <c r="A38" s="61"/>
      <c r="B38" s="63"/>
      <c r="C38" s="1"/>
      <c r="D38" s="1">
        <f t="shared" si="0"/>
        <v>0</v>
      </c>
    </row>
    <row r="39" spans="1:4" ht="14.25">
      <c r="A39" s="54" t="s">
        <v>7</v>
      </c>
      <c r="B39" s="55" t="e">
        <f>B4+B21+-B37</f>
        <v>#REF!</v>
      </c>
      <c r="D39" s="1" t="e">
        <f t="shared" si="0"/>
        <v>#REF!</v>
      </c>
    </row>
    <row r="40" spans="1:4">
      <c r="B40" s="2"/>
    </row>
  </sheetData>
  <mergeCells count="1">
    <mergeCell ref="A1:B1"/>
  </mergeCells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.2013. a määruse
 nr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B19" sqref="B19"/>
    </sheetView>
  </sheetViews>
  <sheetFormatPr defaultRowHeight="12.75"/>
  <cols>
    <col min="1" max="1" width="47.140625" customWidth="1"/>
    <col min="2" max="2" width="14" customWidth="1"/>
    <col min="3" max="3" width="9.7109375" bestFit="1" customWidth="1"/>
  </cols>
  <sheetData>
    <row r="1" spans="1:2" ht="28.5" customHeight="1">
      <c r="A1" s="100" t="s">
        <v>150</v>
      </c>
      <c r="B1" s="101"/>
    </row>
    <row r="2" spans="1:2" ht="15">
      <c r="A2" s="5"/>
      <c r="B2" s="5"/>
    </row>
    <row r="3" spans="1:2" ht="15">
      <c r="A3" s="61"/>
      <c r="B3" s="62" t="s">
        <v>23</v>
      </c>
    </row>
    <row r="4" spans="1:2" ht="14.25">
      <c r="A4" s="54" t="s">
        <v>14</v>
      </c>
      <c r="B4" s="55">
        <f>SUM(B5:B8)</f>
        <v>1797503</v>
      </c>
    </row>
    <row r="5" spans="1:2" ht="15">
      <c r="A5" s="61" t="s">
        <v>82</v>
      </c>
      <c r="B5" s="63">
        <f>'lisa 2 (Tulubaas)'!B6</f>
        <v>830000</v>
      </c>
    </row>
    <row r="6" spans="1:2" ht="15">
      <c r="A6" s="61" t="s">
        <v>0</v>
      </c>
      <c r="B6" s="63">
        <f>'lisa 2 (Tulubaas)'!B8</f>
        <v>166424</v>
      </c>
    </row>
    <row r="7" spans="1:2" ht="15">
      <c r="A7" s="61" t="s">
        <v>15</v>
      </c>
      <c r="B7" s="63">
        <f>'lisa 2 (Tulubaas)'!B16</f>
        <v>732614</v>
      </c>
    </row>
    <row r="8" spans="1:2" ht="15">
      <c r="A8" s="61" t="s">
        <v>80</v>
      </c>
      <c r="B8" s="63">
        <f>'lisa 2 (Tulubaas)'!B19</f>
        <v>68465</v>
      </c>
    </row>
    <row r="9" spans="1:2" ht="15">
      <c r="A9" s="61"/>
      <c r="B9" s="63"/>
    </row>
    <row r="10" spans="1:2" ht="14.25">
      <c r="A10" s="54" t="s">
        <v>16</v>
      </c>
      <c r="B10" s="55">
        <f>SUM(B11:B18)</f>
        <v>1740928</v>
      </c>
    </row>
    <row r="11" spans="1:2" ht="15">
      <c r="A11" s="61" t="s">
        <v>1</v>
      </c>
      <c r="B11" s="63">
        <f>'lisa 3 (põhitegevus)'!C10</f>
        <v>95024</v>
      </c>
    </row>
    <row r="12" spans="1:2" ht="15">
      <c r="A12" s="61" t="s">
        <v>2</v>
      </c>
      <c r="B12" s="63">
        <f>'lisa 3 (põhitegevus)'!C18</f>
        <v>189015</v>
      </c>
    </row>
    <row r="13" spans="1:2" ht="15">
      <c r="A13" s="61" t="s">
        <v>3</v>
      </c>
      <c r="B13" s="63">
        <f>'lisa 3 (põhitegevus)'!C28</f>
        <v>221054</v>
      </c>
    </row>
    <row r="14" spans="1:2" ht="15">
      <c r="A14" s="61" t="s">
        <v>4</v>
      </c>
      <c r="B14" s="63">
        <f>'lisa 3 (põhitegevus)'!C36</f>
        <v>69298</v>
      </c>
    </row>
    <row r="15" spans="1:2" ht="15">
      <c r="A15" s="61" t="s">
        <v>108</v>
      </c>
      <c r="B15" s="63">
        <f>'lisa 3 (põhitegevus)'!C44</f>
        <v>11242</v>
      </c>
    </row>
    <row r="16" spans="1:2" ht="15">
      <c r="A16" s="61" t="s">
        <v>8</v>
      </c>
      <c r="B16" s="63">
        <f>'lisa 3 (põhitegevus)'!C50</f>
        <v>248762</v>
      </c>
    </row>
    <row r="17" spans="1:2" ht="15">
      <c r="A17" s="61" t="s">
        <v>5</v>
      </c>
      <c r="B17" s="63">
        <f>'lisa 3 (põhitegevus)'!C76</f>
        <v>911623</v>
      </c>
    </row>
    <row r="18" spans="1:2" ht="15">
      <c r="A18" s="61" t="s">
        <v>6</v>
      </c>
      <c r="B18" s="63">
        <f>'lisa 3 (põhitegevus)'!C96</f>
        <v>-5090</v>
      </c>
    </row>
    <row r="19" spans="1:2" ht="15">
      <c r="A19" s="61"/>
      <c r="B19" s="63"/>
    </row>
    <row r="20" spans="1:2" ht="14.25">
      <c r="A20" s="54" t="s">
        <v>17</v>
      </c>
      <c r="B20" s="55">
        <f>SUM(B21:B22)</f>
        <v>45056</v>
      </c>
    </row>
    <row r="21" spans="1:2" ht="15">
      <c r="A21" s="61" t="s">
        <v>74</v>
      </c>
      <c r="B21" s="63">
        <f>'lisa 2 (Tulubaas)'!B23</f>
        <v>13100</v>
      </c>
    </row>
    <row r="22" spans="1:2" ht="15">
      <c r="A22" s="64" t="s">
        <v>45</v>
      </c>
      <c r="B22" s="63">
        <f>'lisa 2 (Tulubaas)'!B26</f>
        <v>31956</v>
      </c>
    </row>
    <row r="23" spans="1:2" ht="15">
      <c r="A23" s="61"/>
      <c r="B23" s="63"/>
    </row>
    <row r="24" spans="1:2" ht="14.25">
      <c r="A24" s="54" t="s">
        <v>18</v>
      </c>
      <c r="B24" s="55">
        <f>SUM(B25:B31)</f>
        <v>-480569</v>
      </c>
    </row>
    <row r="25" spans="1:2" ht="15">
      <c r="A25" s="61" t="s">
        <v>1</v>
      </c>
      <c r="B25" s="63">
        <f>SUM('Lisa 4 (invest)'!E14)</f>
        <v>-400000</v>
      </c>
    </row>
    <row r="26" spans="1:2" ht="15">
      <c r="A26" s="61" t="s">
        <v>91</v>
      </c>
      <c r="B26" s="63">
        <f>'Lisa 4 (invest)'!E17</f>
        <v>30000</v>
      </c>
    </row>
    <row r="27" spans="1:2" ht="15">
      <c r="A27" s="61" t="s">
        <v>2</v>
      </c>
      <c r="B27" s="63">
        <f>'Lisa 4 (invest)'!E20</f>
        <v>-241325</v>
      </c>
    </row>
    <row r="28" spans="1:2" ht="15">
      <c r="A28" s="61" t="s">
        <v>3</v>
      </c>
      <c r="B28" s="63">
        <f>'Lisa 4 (invest)'!E42</f>
        <v>-22500</v>
      </c>
    </row>
    <row r="29" spans="1:2" ht="15">
      <c r="A29" s="61" t="s">
        <v>8</v>
      </c>
      <c r="B29" s="63">
        <f>'Lisa 4 (invest)'!E46</f>
        <v>35737</v>
      </c>
    </row>
    <row r="30" spans="1:2" ht="15">
      <c r="A30" s="61" t="s">
        <v>5</v>
      </c>
      <c r="B30" s="63">
        <f>'Lisa 4 (invest)'!E57</f>
        <v>110319</v>
      </c>
    </row>
    <row r="31" spans="1:2" ht="15">
      <c r="A31" s="61" t="s">
        <v>6</v>
      </c>
      <c r="B31" s="63">
        <f>'Lisa 4 (invest)'!E84</f>
        <v>7200</v>
      </c>
    </row>
    <row r="32" spans="1:2" ht="15">
      <c r="A32" s="61"/>
      <c r="B32" s="63"/>
    </row>
    <row r="33" spans="1:3" ht="14.25">
      <c r="A33" s="56" t="s">
        <v>22</v>
      </c>
      <c r="B33" s="55">
        <f>B4-B10+B20-B24</f>
        <v>582200</v>
      </c>
    </row>
    <row r="34" spans="1:3" ht="15">
      <c r="A34" s="61"/>
      <c r="B34" s="55"/>
    </row>
    <row r="35" spans="1:3" ht="14.25">
      <c r="A35" s="54" t="s">
        <v>148</v>
      </c>
      <c r="B35" s="55">
        <f>SUM(B36:B36)</f>
        <v>-600000</v>
      </c>
    </row>
    <row r="36" spans="1:3" ht="15">
      <c r="A36" s="61" t="s">
        <v>179</v>
      </c>
      <c r="B36" s="63">
        <v>-600000</v>
      </c>
    </row>
    <row r="37" spans="1:3" ht="15">
      <c r="A37" s="61"/>
      <c r="B37" s="55"/>
    </row>
    <row r="38" spans="1:3" ht="30">
      <c r="A38" s="56" t="s">
        <v>51</v>
      </c>
      <c r="B38" s="55">
        <f>SUM('lisa 2 (Tulubaas)'!B34)</f>
        <v>-17800</v>
      </c>
    </row>
    <row r="39" spans="1:3" ht="15">
      <c r="A39" s="61"/>
      <c r="B39" s="63"/>
      <c r="C39" s="1"/>
    </row>
    <row r="40" spans="1:3" ht="14.25">
      <c r="A40" s="54" t="s">
        <v>7</v>
      </c>
      <c r="B40" s="55">
        <f>B4+B20+-B38+B35</f>
        <v>1260359</v>
      </c>
    </row>
    <row r="41" spans="1:3">
      <c r="B41" s="2"/>
    </row>
  </sheetData>
  <mergeCells count="1">
    <mergeCell ref="A1:B1"/>
  </mergeCells>
  <phoneticPr fontId="0" type="noConversion"/>
  <pageMargins left="1.496062992125984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&amp;RLisa 1
Tartu Linnavolikogu
.oktoobri 2014. a määruse
 nr  juurde</oddHeader>
    <oddFooter>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showZeros="0" workbookViewId="0">
      <selection activeCell="E38" sqref="E38"/>
    </sheetView>
  </sheetViews>
  <sheetFormatPr defaultRowHeight="14.25"/>
  <cols>
    <col min="1" max="1" width="44.85546875" style="6" customWidth="1"/>
    <col min="2" max="2" width="14.7109375" style="6" customWidth="1"/>
    <col min="3" max="3" width="11.140625" style="6" customWidth="1"/>
    <col min="4" max="16384" width="9.140625" style="6"/>
  </cols>
  <sheetData>
    <row r="1" spans="1:3" ht="15">
      <c r="A1" s="100" t="s">
        <v>151</v>
      </c>
      <c r="B1" s="102"/>
      <c r="C1" s="102"/>
    </row>
    <row r="2" spans="1:3" ht="15">
      <c r="A2" s="100" t="s">
        <v>220</v>
      </c>
      <c r="B2" s="102"/>
      <c r="C2" s="102"/>
    </row>
    <row r="3" spans="1:3" ht="15">
      <c r="A3" s="5"/>
      <c r="B3" s="7"/>
    </row>
    <row r="4" spans="1:3" ht="38.25">
      <c r="A4" s="8"/>
      <c r="B4" s="9" t="s">
        <v>23</v>
      </c>
      <c r="C4" s="97" t="s">
        <v>78</v>
      </c>
    </row>
    <row r="5" spans="1:3" ht="19.5" customHeight="1">
      <c r="A5" s="54" t="s">
        <v>19</v>
      </c>
      <c r="B5" s="71">
        <v>1797503</v>
      </c>
      <c r="C5" s="55">
        <f>SUM(C8,C16,C19)</f>
        <v>805969</v>
      </c>
    </row>
    <row r="6" spans="1:3">
      <c r="A6" s="54" t="s">
        <v>82</v>
      </c>
      <c r="B6" s="71">
        <v>830000</v>
      </c>
      <c r="C6" s="55">
        <f>SUM(C7:C7)</f>
        <v>0</v>
      </c>
    </row>
    <row r="7" spans="1:3" ht="15">
      <c r="A7" s="61" t="s">
        <v>122</v>
      </c>
      <c r="B7" s="63">
        <v>830000</v>
      </c>
      <c r="C7" s="61"/>
    </row>
    <row r="8" spans="1:3">
      <c r="A8" s="54" t="s">
        <v>0</v>
      </c>
      <c r="B8" s="71">
        <v>166424</v>
      </c>
      <c r="C8" s="55">
        <f>SUM(C9:C15)</f>
        <v>14999</v>
      </c>
    </row>
    <row r="9" spans="1:3" ht="15">
      <c r="A9" s="61" t="s">
        <v>159</v>
      </c>
      <c r="B9" s="72">
        <v>83925</v>
      </c>
      <c r="C9" s="63"/>
    </row>
    <row r="10" spans="1:3" ht="15">
      <c r="A10" s="61" t="s">
        <v>168</v>
      </c>
      <c r="B10" s="72">
        <v>25660</v>
      </c>
      <c r="C10" s="63"/>
    </row>
    <row r="11" spans="1:3" ht="15">
      <c r="A11" s="61" t="s">
        <v>167</v>
      </c>
      <c r="B11" s="72">
        <v>7516</v>
      </c>
      <c r="C11" s="63">
        <v>7516</v>
      </c>
    </row>
    <row r="12" spans="1:3" ht="15">
      <c r="A12" s="61" t="s">
        <v>169</v>
      </c>
      <c r="B12" s="72">
        <v>29100</v>
      </c>
      <c r="C12" s="63"/>
    </row>
    <row r="13" spans="1:3" ht="15">
      <c r="A13" s="61" t="s">
        <v>175</v>
      </c>
      <c r="B13" s="72">
        <v>268</v>
      </c>
      <c r="C13" s="63">
        <v>268</v>
      </c>
    </row>
    <row r="14" spans="1:3" ht="15">
      <c r="A14" s="65" t="s">
        <v>44</v>
      </c>
      <c r="B14" s="72">
        <v>19885</v>
      </c>
      <c r="C14" s="63">
        <f>7145</f>
        <v>7145</v>
      </c>
    </row>
    <row r="15" spans="1:3" ht="15">
      <c r="A15" s="65" t="s">
        <v>162</v>
      </c>
      <c r="B15" s="72">
        <v>70</v>
      </c>
      <c r="C15" s="63">
        <v>70</v>
      </c>
    </row>
    <row r="16" spans="1:3">
      <c r="A16" s="54" t="s">
        <v>20</v>
      </c>
      <c r="B16" s="71">
        <v>732614</v>
      </c>
      <c r="C16" s="55">
        <f>SUM(C17:C18)</f>
        <v>732614</v>
      </c>
    </row>
    <row r="17" spans="1:3" ht="15">
      <c r="A17" s="65" t="s">
        <v>141</v>
      </c>
      <c r="B17" s="72">
        <v>732614</v>
      </c>
      <c r="C17" s="63">
        <f>714476+18138</f>
        <v>732614</v>
      </c>
    </row>
    <row r="18" spans="1:3" ht="15">
      <c r="A18" s="65" t="s">
        <v>142</v>
      </c>
      <c r="B18" s="72">
        <v>0</v>
      </c>
      <c r="C18" s="63"/>
    </row>
    <row r="19" spans="1:3">
      <c r="A19" s="56" t="s">
        <v>80</v>
      </c>
      <c r="B19" s="71">
        <v>68465</v>
      </c>
      <c r="C19" s="55">
        <f>SUM(C20)</f>
        <v>58356</v>
      </c>
    </row>
    <row r="20" spans="1:3" ht="15">
      <c r="A20" s="65" t="s">
        <v>81</v>
      </c>
      <c r="B20" s="72">
        <v>68465</v>
      </c>
      <c r="C20" s="63">
        <f>47980+2176+3500+1700+3000</f>
        <v>58356</v>
      </c>
    </row>
    <row r="21" spans="1:3" ht="15">
      <c r="A21" s="65"/>
      <c r="B21" s="71">
        <v>0</v>
      </c>
      <c r="C21" s="55"/>
    </row>
    <row r="22" spans="1:3" ht="18" customHeight="1">
      <c r="A22" s="54" t="s">
        <v>17</v>
      </c>
      <c r="B22" s="71">
        <v>45056</v>
      </c>
      <c r="C22" s="55">
        <f>SUM(C23,C26,C27)</f>
        <v>33556</v>
      </c>
    </row>
    <row r="23" spans="1:3" ht="18" customHeight="1">
      <c r="A23" s="54" t="s">
        <v>74</v>
      </c>
      <c r="B23" s="71">
        <v>13100</v>
      </c>
      <c r="C23" s="55">
        <f>SUM(C24:C25)</f>
        <v>1600</v>
      </c>
    </row>
    <row r="24" spans="1:3" ht="18" customHeight="1">
      <c r="A24" s="61" t="s">
        <v>83</v>
      </c>
      <c r="B24" s="72">
        <v>-110000</v>
      </c>
      <c r="C24" s="63"/>
    </row>
    <row r="25" spans="1:3" ht="18" customHeight="1">
      <c r="A25" s="61" t="s">
        <v>75</v>
      </c>
      <c r="B25" s="72">
        <v>123100</v>
      </c>
      <c r="C25" s="63">
        <v>1600</v>
      </c>
    </row>
    <row r="26" spans="1:3">
      <c r="A26" s="66" t="s">
        <v>45</v>
      </c>
      <c r="B26" s="71">
        <v>31956</v>
      </c>
      <c r="C26" s="55">
        <v>31956</v>
      </c>
    </row>
    <row r="27" spans="1:3">
      <c r="A27" s="66" t="s">
        <v>84</v>
      </c>
      <c r="B27" s="71">
        <v>0</v>
      </c>
      <c r="C27" s="55">
        <f>SUM(C28)</f>
        <v>0</v>
      </c>
    </row>
    <row r="28" spans="1:3" ht="15">
      <c r="A28" s="64" t="s">
        <v>85</v>
      </c>
      <c r="B28" s="71">
        <v>0</v>
      </c>
      <c r="C28" s="63"/>
    </row>
    <row r="29" spans="1:3" ht="15">
      <c r="A29" s="67"/>
      <c r="B29" s="71">
        <v>0</v>
      </c>
      <c r="C29" s="55"/>
    </row>
    <row r="30" spans="1:3">
      <c r="A30" s="95" t="s">
        <v>178</v>
      </c>
      <c r="B30" s="71">
        <v>-600000</v>
      </c>
      <c r="C30" s="55">
        <f>SUM(C31)</f>
        <v>0</v>
      </c>
    </row>
    <row r="31" spans="1:3" ht="15">
      <c r="A31" s="67" t="s">
        <v>179</v>
      </c>
      <c r="B31" s="71">
        <v>-600000</v>
      </c>
      <c r="C31" s="63"/>
    </row>
    <row r="32" spans="1:3">
      <c r="A32" s="95"/>
      <c r="B32" s="71"/>
      <c r="C32" s="55"/>
    </row>
    <row r="33" spans="1:3" ht="15">
      <c r="A33" s="67"/>
      <c r="B33" s="71"/>
      <c r="C33" s="55"/>
    </row>
    <row r="34" spans="1:3">
      <c r="A34" s="54" t="s">
        <v>21</v>
      </c>
      <c r="B34" s="71">
        <v>-17800</v>
      </c>
      <c r="C34" s="55">
        <f>SUM(C35:C35)</f>
        <v>-17800</v>
      </c>
    </row>
    <row r="35" spans="1:3" ht="30">
      <c r="A35" s="65" t="s">
        <v>180</v>
      </c>
      <c r="B35" s="72">
        <v>-17800</v>
      </c>
      <c r="C35" s="63">
        <f>-5300-12500</f>
        <v>-17800</v>
      </c>
    </row>
    <row r="36" spans="1:3" ht="15">
      <c r="A36" s="65"/>
      <c r="B36" s="72"/>
      <c r="C36" s="63"/>
    </row>
    <row r="37" spans="1:3" ht="15">
      <c r="A37" s="61"/>
      <c r="B37" s="71">
        <v>0</v>
      </c>
      <c r="C37" s="55"/>
    </row>
    <row r="38" spans="1:3">
      <c r="A38" s="54" t="s">
        <v>221</v>
      </c>
      <c r="B38" s="71">
        <v>1260359</v>
      </c>
      <c r="C38" s="55">
        <f>C5+C22+-C34+C31</f>
        <v>857325</v>
      </c>
    </row>
    <row r="39" spans="1:3" ht="15">
      <c r="A39" s="11"/>
      <c r="B39" s="11"/>
    </row>
    <row r="40" spans="1:3" ht="27.75" customHeight="1">
      <c r="A40" s="83"/>
      <c r="B40" s="83"/>
      <c r="C40" s="75"/>
    </row>
    <row r="42" spans="1:3">
      <c r="B42" s="75"/>
    </row>
  </sheetData>
  <mergeCells count="2">
    <mergeCell ref="A1:C1"/>
    <mergeCell ref="A2:C2"/>
  </mergeCells>
  <phoneticPr fontId="0" type="noConversion"/>
  <pageMargins left="0.98425196850393704" right="0.74803149606299213" top="0.98425196850393704" bottom="0.98425196850393704" header="0.51181102362204722" footer="0.51181102362204722"/>
  <pageSetup paperSize="9" scale="85" orientation="portrait" horizontalDpi="300" verticalDpi="300" r:id="rId1"/>
  <headerFooter alignWithMargins="0">
    <oddHeader>&amp;RLisa 2
Tartu Linnavolikogu
 oktoobri 2014. a määruse
nr   juurde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"/>
  <sheetViews>
    <sheetView showZeros="0" zoomScaleNormal="100" workbookViewId="0">
      <selection sqref="A1:D1"/>
    </sheetView>
  </sheetViews>
  <sheetFormatPr defaultRowHeight="15"/>
  <cols>
    <col min="1" max="1" width="8.140625" style="74" bestFit="1" customWidth="1"/>
    <col min="2" max="2" width="36" style="5" customWidth="1"/>
    <col min="3" max="3" width="10.85546875" style="12" customWidth="1"/>
    <col min="4" max="4" width="14" style="5" customWidth="1"/>
    <col min="5" max="16384" width="9.140625" style="5"/>
  </cols>
  <sheetData>
    <row r="1" spans="1:5" ht="15" customHeight="1">
      <c r="A1" s="101" t="s">
        <v>152</v>
      </c>
      <c r="B1" s="103"/>
      <c r="C1" s="103"/>
      <c r="D1" s="103"/>
    </row>
    <row r="2" spans="1:5">
      <c r="A2" s="101" t="s">
        <v>48</v>
      </c>
      <c r="B2" s="103"/>
      <c r="C2" s="103"/>
      <c r="D2" s="103"/>
      <c r="E2" s="86"/>
    </row>
    <row r="3" spans="1:5">
      <c r="A3" s="84"/>
      <c r="B3" s="85"/>
      <c r="C3" s="96"/>
    </row>
    <row r="4" spans="1:5" ht="15" customHeight="1">
      <c r="A4" s="104" t="s">
        <v>143</v>
      </c>
      <c r="B4" s="106" t="s">
        <v>72</v>
      </c>
      <c r="C4" s="111" t="s">
        <v>144</v>
      </c>
      <c r="D4" s="108" t="s">
        <v>222</v>
      </c>
    </row>
    <row r="5" spans="1:5" ht="15" customHeight="1">
      <c r="A5" s="105"/>
      <c r="B5" s="107"/>
      <c r="C5" s="112"/>
      <c r="D5" s="109"/>
    </row>
    <row r="6" spans="1:5" ht="33" customHeight="1">
      <c r="A6" s="105"/>
      <c r="B6" s="107"/>
      <c r="C6" s="112"/>
      <c r="D6" s="110"/>
    </row>
    <row r="7" spans="1:5" ht="29.25" customHeight="1">
      <c r="A7" s="77"/>
      <c r="B7" s="56" t="s">
        <v>46</v>
      </c>
      <c r="C7" s="78">
        <v>1740928</v>
      </c>
      <c r="D7" s="78">
        <f>SUM(D8:D9)</f>
        <v>777389</v>
      </c>
    </row>
    <row r="8" spans="1:5">
      <c r="A8" s="77"/>
      <c r="B8" s="54" t="s">
        <v>31</v>
      </c>
      <c r="C8" s="78">
        <v>19480</v>
      </c>
      <c r="D8" s="78">
        <f>D11+D29+D51+D97</f>
        <v>11309</v>
      </c>
    </row>
    <row r="9" spans="1:5">
      <c r="A9" s="77"/>
      <c r="B9" s="54" t="s">
        <v>32</v>
      </c>
      <c r="C9" s="78">
        <v>1721448</v>
      </c>
      <c r="D9" s="78">
        <f>D12+D19+D30+D37+D45+D52+D77+D98</f>
        <v>766080</v>
      </c>
    </row>
    <row r="10" spans="1:5">
      <c r="A10" s="79" t="s">
        <v>55</v>
      </c>
      <c r="B10" s="54" t="s">
        <v>29</v>
      </c>
      <c r="C10" s="78">
        <v>95024</v>
      </c>
      <c r="D10" s="78">
        <f>SUM(D12)</f>
        <v>76523</v>
      </c>
    </row>
    <row r="11" spans="1:5">
      <c r="A11" s="79"/>
      <c r="B11" s="54" t="s">
        <v>31</v>
      </c>
      <c r="C11" s="78">
        <v>1601</v>
      </c>
      <c r="D11" s="78">
        <f>SUM(D16)</f>
        <v>0</v>
      </c>
    </row>
    <row r="12" spans="1:5">
      <c r="A12" s="77"/>
      <c r="B12" s="54" t="s">
        <v>32</v>
      </c>
      <c r="C12" s="78">
        <v>93423</v>
      </c>
      <c r="D12" s="78">
        <f>SUM(D17,D14)</f>
        <v>76523</v>
      </c>
    </row>
    <row r="13" spans="1:5">
      <c r="A13" s="80" t="s">
        <v>56</v>
      </c>
      <c r="B13" s="61" t="s">
        <v>30</v>
      </c>
      <c r="C13" s="81">
        <v>19390</v>
      </c>
      <c r="D13" s="81">
        <f>SUM(D14)</f>
        <v>2490</v>
      </c>
    </row>
    <row r="14" spans="1:5">
      <c r="A14" s="77"/>
      <c r="B14" s="61" t="s">
        <v>49</v>
      </c>
      <c r="C14" s="81">
        <v>19390</v>
      </c>
      <c r="D14" s="81">
        <f>622+268+1600</f>
        <v>2490</v>
      </c>
    </row>
    <row r="15" spans="1:5">
      <c r="A15" s="80" t="s">
        <v>157</v>
      </c>
      <c r="B15" s="61" t="s">
        <v>158</v>
      </c>
      <c r="C15" s="81">
        <v>75634</v>
      </c>
      <c r="D15" s="81">
        <f>D16+D17</f>
        <v>74033</v>
      </c>
    </row>
    <row r="16" spans="1:5">
      <c r="A16" s="80"/>
      <c r="B16" s="61" t="s">
        <v>50</v>
      </c>
      <c r="C16" s="81">
        <v>1601</v>
      </c>
      <c r="D16" s="81"/>
    </row>
    <row r="17" spans="1:4">
      <c r="A17" s="77"/>
      <c r="B17" s="61" t="s">
        <v>49</v>
      </c>
      <c r="C17" s="81">
        <v>74033</v>
      </c>
      <c r="D17" s="81">
        <v>74033</v>
      </c>
    </row>
    <row r="18" spans="1:4">
      <c r="A18" s="79" t="s">
        <v>57</v>
      </c>
      <c r="B18" s="54" t="s">
        <v>34</v>
      </c>
      <c r="C18" s="78">
        <v>189015</v>
      </c>
      <c r="D18" s="78">
        <f>SUM(D19:D19)</f>
        <v>14015</v>
      </c>
    </row>
    <row r="19" spans="1:4">
      <c r="A19" s="77"/>
      <c r="B19" s="54" t="s">
        <v>32</v>
      </c>
      <c r="C19" s="78">
        <v>189015</v>
      </c>
      <c r="D19" s="78">
        <f>SUMIF($B20:$B$27,$B23,D20:D27)</f>
        <v>14015</v>
      </c>
    </row>
    <row r="20" spans="1:4">
      <c r="A20" s="80" t="s">
        <v>115</v>
      </c>
      <c r="B20" s="61" t="s">
        <v>116</v>
      </c>
      <c r="C20" s="81">
        <v>10515</v>
      </c>
      <c r="D20" s="81">
        <f>SUM(D21)</f>
        <v>10515</v>
      </c>
    </row>
    <row r="21" spans="1:4">
      <c r="A21" s="77"/>
      <c r="B21" s="61" t="s">
        <v>49</v>
      </c>
      <c r="C21" s="81">
        <v>10515</v>
      </c>
      <c r="D21" s="81">
        <v>10515</v>
      </c>
    </row>
    <row r="22" spans="1:4">
      <c r="A22" s="80" t="s">
        <v>58</v>
      </c>
      <c r="B22" s="61" t="s">
        <v>33</v>
      </c>
      <c r="C22" s="81">
        <v>150000</v>
      </c>
      <c r="D22" s="81">
        <f>SUM(D23:D23)</f>
        <v>0</v>
      </c>
    </row>
    <row r="23" spans="1:4">
      <c r="A23" s="77"/>
      <c r="B23" s="61" t="s">
        <v>49</v>
      </c>
      <c r="C23" s="81">
        <v>150000</v>
      </c>
      <c r="D23" s="81"/>
    </row>
    <row r="24" spans="1:4">
      <c r="A24" s="80" t="s">
        <v>181</v>
      </c>
      <c r="B24" s="61" t="s">
        <v>182</v>
      </c>
      <c r="C24" s="81">
        <v>25000</v>
      </c>
      <c r="D24" s="81">
        <f>SUM(D25:D25)</f>
        <v>0</v>
      </c>
    </row>
    <row r="25" spans="1:4">
      <c r="A25" s="77"/>
      <c r="B25" s="61" t="s">
        <v>49</v>
      </c>
      <c r="C25" s="81">
        <v>25000</v>
      </c>
      <c r="D25" s="81"/>
    </row>
    <row r="26" spans="1:4">
      <c r="A26" s="80" t="s">
        <v>172</v>
      </c>
      <c r="B26" s="61" t="s">
        <v>173</v>
      </c>
      <c r="C26" s="81">
        <v>3500</v>
      </c>
      <c r="D26" s="81">
        <f>SUM(D27:D27)</f>
        <v>3500</v>
      </c>
    </row>
    <row r="27" spans="1:4">
      <c r="A27" s="77"/>
      <c r="B27" s="61" t="s">
        <v>49</v>
      </c>
      <c r="C27" s="81">
        <v>3500</v>
      </c>
      <c r="D27" s="81">
        <v>3500</v>
      </c>
    </row>
    <row r="28" spans="1:4">
      <c r="A28" s="79" t="s">
        <v>86</v>
      </c>
      <c r="B28" s="54" t="s">
        <v>87</v>
      </c>
      <c r="C28" s="78">
        <v>221054</v>
      </c>
      <c r="D28" s="78">
        <f>SUM(D30)</f>
        <v>4644</v>
      </c>
    </row>
    <row r="29" spans="1:4">
      <c r="A29" s="79"/>
      <c r="B29" s="54" t="s">
        <v>31</v>
      </c>
      <c r="C29" s="78">
        <v>4100</v>
      </c>
      <c r="D29" s="78">
        <f>SUM(D32)</f>
        <v>0</v>
      </c>
    </row>
    <row r="30" spans="1:4">
      <c r="A30" s="82"/>
      <c r="B30" s="54" t="s">
        <v>32</v>
      </c>
      <c r="C30" s="78">
        <v>216954</v>
      </c>
      <c r="D30" s="78">
        <f>SUM(D33+D35)</f>
        <v>4644</v>
      </c>
    </row>
    <row r="31" spans="1:4">
      <c r="A31" s="80" t="s">
        <v>88</v>
      </c>
      <c r="B31" s="61" t="s">
        <v>183</v>
      </c>
      <c r="C31" s="81">
        <v>216410</v>
      </c>
      <c r="D31" s="81">
        <f>SUM(D33)</f>
        <v>0</v>
      </c>
    </row>
    <row r="32" spans="1:4">
      <c r="A32" s="80"/>
      <c r="B32" s="61" t="s">
        <v>50</v>
      </c>
      <c r="C32" s="81">
        <v>4100</v>
      </c>
      <c r="D32" s="81"/>
    </row>
    <row r="33" spans="1:4">
      <c r="A33" s="77"/>
      <c r="B33" s="61" t="s">
        <v>49</v>
      </c>
      <c r="C33" s="81">
        <v>212310</v>
      </c>
      <c r="D33" s="81"/>
    </row>
    <row r="34" spans="1:4">
      <c r="A34" s="80" t="s">
        <v>89</v>
      </c>
      <c r="B34" s="61" t="s">
        <v>90</v>
      </c>
      <c r="C34" s="81">
        <v>4644</v>
      </c>
      <c r="D34" s="81">
        <f>SUM(D35)</f>
        <v>4644</v>
      </c>
    </row>
    <row r="35" spans="1:4">
      <c r="A35" s="77"/>
      <c r="B35" s="61" t="s">
        <v>49</v>
      </c>
      <c r="C35" s="81">
        <v>4644</v>
      </c>
      <c r="D35" s="81">
        <v>4644</v>
      </c>
    </row>
    <row r="36" spans="1:4">
      <c r="A36" s="79" t="s">
        <v>92</v>
      </c>
      <c r="B36" s="54" t="s">
        <v>93</v>
      </c>
      <c r="C36" s="78">
        <v>69298</v>
      </c>
      <c r="D36" s="78">
        <f>SUM(D37)</f>
        <v>9298</v>
      </c>
    </row>
    <row r="37" spans="1:4">
      <c r="A37" s="77"/>
      <c r="B37" s="54" t="s">
        <v>32</v>
      </c>
      <c r="C37" s="78">
        <v>69298</v>
      </c>
      <c r="D37" s="78">
        <f>SUM(D39,D43,D41)</f>
        <v>9298</v>
      </c>
    </row>
    <row r="38" spans="1:4">
      <c r="A38" s="80" t="s">
        <v>223</v>
      </c>
      <c r="B38" s="61" t="s">
        <v>174</v>
      </c>
      <c r="C38" s="81">
        <v>1700</v>
      </c>
      <c r="D38" s="81">
        <f>SUM(D39)</f>
        <v>1700</v>
      </c>
    </row>
    <row r="39" spans="1:4">
      <c r="A39" s="77"/>
      <c r="B39" s="61" t="s">
        <v>49</v>
      </c>
      <c r="C39" s="81">
        <v>1700</v>
      </c>
      <c r="D39" s="81">
        <v>1700</v>
      </c>
    </row>
    <row r="40" spans="1:4">
      <c r="A40" s="80" t="s">
        <v>176</v>
      </c>
      <c r="B40" s="61" t="s">
        <v>177</v>
      </c>
      <c r="C40" s="81">
        <v>27145</v>
      </c>
      <c r="D40" s="81">
        <f>SUM(D41)</f>
        <v>7145</v>
      </c>
    </row>
    <row r="41" spans="1:4">
      <c r="A41" s="77"/>
      <c r="B41" s="61" t="s">
        <v>49</v>
      </c>
      <c r="C41" s="81">
        <v>27145</v>
      </c>
      <c r="D41" s="81">
        <v>7145</v>
      </c>
    </row>
    <row r="42" spans="1:4">
      <c r="A42" s="80" t="s">
        <v>94</v>
      </c>
      <c r="B42" s="61" t="s">
        <v>95</v>
      </c>
      <c r="C42" s="81">
        <v>40453</v>
      </c>
      <c r="D42" s="81">
        <f>D43</f>
        <v>453</v>
      </c>
    </row>
    <row r="43" spans="1:4">
      <c r="A43" s="77"/>
      <c r="B43" s="61" t="s">
        <v>49</v>
      </c>
      <c r="C43" s="81">
        <v>40453</v>
      </c>
      <c r="D43" s="81">
        <v>453</v>
      </c>
    </row>
    <row r="44" spans="1:4">
      <c r="A44" s="79" t="s">
        <v>136</v>
      </c>
      <c r="B44" s="54" t="s">
        <v>123</v>
      </c>
      <c r="C44" s="78">
        <v>11242</v>
      </c>
      <c r="D44" s="78">
        <f>SUM(D45)</f>
        <v>11242</v>
      </c>
    </row>
    <row r="45" spans="1:4">
      <c r="A45" s="77"/>
      <c r="B45" s="54" t="s">
        <v>32</v>
      </c>
      <c r="C45" s="78">
        <v>11242</v>
      </c>
      <c r="D45" s="78">
        <f>SUM(D47,D49)</f>
        <v>11242</v>
      </c>
    </row>
    <row r="46" spans="1:4">
      <c r="A46" s="80" t="s">
        <v>137</v>
      </c>
      <c r="B46" s="61" t="s">
        <v>124</v>
      </c>
      <c r="C46" s="81">
        <v>3726</v>
      </c>
      <c r="D46" s="81">
        <f>SUM(D47)</f>
        <v>3726</v>
      </c>
    </row>
    <row r="47" spans="1:4">
      <c r="A47" s="77"/>
      <c r="B47" s="61" t="s">
        <v>49</v>
      </c>
      <c r="C47" s="81">
        <v>3726</v>
      </c>
      <c r="D47" s="81">
        <v>3726</v>
      </c>
    </row>
    <row r="48" spans="1:4">
      <c r="A48" s="80" t="s">
        <v>163</v>
      </c>
      <c r="B48" s="61" t="s">
        <v>164</v>
      </c>
      <c r="C48" s="81">
        <v>7516</v>
      </c>
      <c r="D48" s="81">
        <f>SUM(D49)</f>
        <v>7516</v>
      </c>
    </row>
    <row r="49" spans="1:4">
      <c r="A49" s="77"/>
      <c r="B49" s="61" t="s">
        <v>49</v>
      </c>
      <c r="C49" s="81">
        <v>7516</v>
      </c>
      <c r="D49" s="81">
        <v>7516</v>
      </c>
    </row>
    <row r="50" spans="1:4">
      <c r="A50" s="79" t="s">
        <v>59</v>
      </c>
      <c r="B50" s="54" t="s">
        <v>35</v>
      </c>
      <c r="C50" s="78">
        <v>248762</v>
      </c>
      <c r="D50" s="78">
        <f>SUM(D51:D52)</f>
        <v>141763</v>
      </c>
    </row>
    <row r="51" spans="1:4">
      <c r="A51" s="77"/>
      <c r="B51" s="54" t="s">
        <v>31</v>
      </c>
      <c r="C51" s="78">
        <v>48979</v>
      </c>
      <c r="D51" s="78">
        <f>SUMIF($B$53:$B$75,$B$60,D$53:D$75)</f>
        <v>11309</v>
      </c>
    </row>
    <row r="52" spans="1:4">
      <c r="A52" s="77"/>
      <c r="B52" s="54" t="s">
        <v>32</v>
      </c>
      <c r="C52" s="78">
        <v>199783</v>
      </c>
      <c r="D52" s="78">
        <f>SUMIF(B53:B75,B55,D53:D75)</f>
        <v>130454</v>
      </c>
    </row>
    <row r="53" spans="1:4">
      <c r="A53" s="80" t="s">
        <v>165</v>
      </c>
      <c r="B53" s="61" t="s">
        <v>166</v>
      </c>
      <c r="C53" s="81">
        <v>2176</v>
      </c>
      <c r="D53" s="81">
        <f>SUM(D54:D55)</f>
        <v>2176</v>
      </c>
    </row>
    <row r="54" spans="1:4">
      <c r="A54" s="77"/>
      <c r="B54" s="61" t="s">
        <v>50</v>
      </c>
      <c r="C54" s="81">
        <v>1709</v>
      </c>
      <c r="D54" s="81">
        <v>1709</v>
      </c>
    </row>
    <row r="55" spans="1:4">
      <c r="A55" s="77"/>
      <c r="B55" s="61" t="s">
        <v>49</v>
      </c>
      <c r="C55" s="81">
        <v>467</v>
      </c>
      <c r="D55" s="81">
        <v>467</v>
      </c>
    </row>
    <row r="56" spans="1:4">
      <c r="A56" s="80" t="s">
        <v>61</v>
      </c>
      <c r="B56" s="61" t="s">
        <v>70</v>
      </c>
      <c r="C56" s="81">
        <v>58300</v>
      </c>
      <c r="D56" s="81">
        <f>SUM(D57:D57)</f>
        <v>3600</v>
      </c>
    </row>
    <row r="57" spans="1:4">
      <c r="A57" s="77"/>
      <c r="B57" s="61" t="s">
        <v>50</v>
      </c>
      <c r="C57" s="81">
        <v>20900</v>
      </c>
      <c r="D57" s="81">
        <v>3600</v>
      </c>
    </row>
    <row r="58" spans="1:4">
      <c r="A58" s="77"/>
      <c r="B58" s="61" t="s">
        <v>49</v>
      </c>
      <c r="C58" s="81"/>
      <c r="D58" s="81"/>
    </row>
    <row r="59" spans="1:4">
      <c r="A59" s="80" t="s">
        <v>62</v>
      </c>
      <c r="B59" s="61" t="s">
        <v>36</v>
      </c>
      <c r="C59" s="81">
        <v>37843</v>
      </c>
      <c r="D59" s="81">
        <f>SUM(D60:D61)</f>
        <v>37843</v>
      </c>
    </row>
    <row r="60" spans="1:4">
      <c r="A60" s="80"/>
      <c r="B60" s="61" t="s">
        <v>50</v>
      </c>
      <c r="C60" s="81">
        <v>6000</v>
      </c>
      <c r="D60" s="81">
        <v>6000</v>
      </c>
    </row>
    <row r="61" spans="1:4">
      <c r="A61" s="77"/>
      <c r="B61" s="61" t="s">
        <v>49</v>
      </c>
      <c r="C61" s="81">
        <v>31843</v>
      </c>
      <c r="D61" s="81">
        <f>3220+28623</f>
        <v>31843</v>
      </c>
    </row>
    <row r="62" spans="1:4">
      <c r="A62" s="80" t="s">
        <v>138</v>
      </c>
      <c r="B62" s="61" t="s">
        <v>125</v>
      </c>
      <c r="C62" s="81">
        <v>14800</v>
      </c>
      <c r="D62" s="81">
        <f>SUM(D63)</f>
        <v>0</v>
      </c>
    </row>
    <row r="63" spans="1:4">
      <c r="A63" s="77"/>
      <c r="B63" s="61" t="s">
        <v>50</v>
      </c>
      <c r="C63" s="81">
        <v>14800</v>
      </c>
      <c r="D63" s="81"/>
    </row>
    <row r="64" spans="1:4">
      <c r="A64" s="80" t="s">
        <v>63</v>
      </c>
      <c r="B64" s="61" t="s">
        <v>37</v>
      </c>
      <c r="C64" s="81">
        <v>10385</v>
      </c>
      <c r="D64" s="81">
        <f>SUM(D65:D65)</f>
        <v>3546</v>
      </c>
    </row>
    <row r="65" spans="1:4">
      <c r="A65" s="77"/>
      <c r="B65" s="61" t="s">
        <v>49</v>
      </c>
      <c r="C65" s="81">
        <v>10385</v>
      </c>
      <c r="D65" s="81">
        <f>546+3000</f>
        <v>3546</v>
      </c>
    </row>
    <row r="66" spans="1:4">
      <c r="A66" s="80" t="s">
        <v>64</v>
      </c>
      <c r="B66" s="61" t="s">
        <v>38</v>
      </c>
      <c r="C66" s="81">
        <v>105642</v>
      </c>
      <c r="D66" s="81">
        <f t="shared" ref="D66" si="0">SUM(D67:D68)</f>
        <v>82382</v>
      </c>
    </row>
    <row r="67" spans="1:4">
      <c r="A67" s="80"/>
      <c r="B67" s="61" t="s">
        <v>50</v>
      </c>
      <c r="C67" s="81">
        <v>570</v>
      </c>
      <c r="D67" s="81"/>
    </row>
    <row r="68" spans="1:4">
      <c r="A68" s="77"/>
      <c r="B68" s="61" t="s">
        <v>49</v>
      </c>
      <c r="C68" s="81">
        <v>105072</v>
      </c>
      <c r="D68" s="81">
        <f>5000+77382</f>
        <v>82382</v>
      </c>
    </row>
    <row r="69" spans="1:4">
      <c r="A69" s="80" t="s">
        <v>65</v>
      </c>
      <c r="B69" s="61" t="s">
        <v>39</v>
      </c>
      <c r="C69" s="81">
        <v>8057</v>
      </c>
      <c r="D69" s="81">
        <f>SUM(D70:D70)</f>
        <v>5657</v>
      </c>
    </row>
    <row r="70" spans="1:4">
      <c r="A70" s="77"/>
      <c r="B70" s="61" t="s">
        <v>49</v>
      </c>
      <c r="C70" s="81">
        <v>8057</v>
      </c>
      <c r="D70" s="81">
        <v>5657</v>
      </c>
    </row>
    <row r="71" spans="1:4">
      <c r="A71" s="80" t="s">
        <v>101</v>
      </c>
      <c r="B71" s="61" t="s">
        <v>102</v>
      </c>
      <c r="C71" s="81">
        <v>9141</v>
      </c>
      <c r="D71" s="81">
        <f>SUM(D72,D73)</f>
        <v>4141</v>
      </c>
    </row>
    <row r="72" spans="1:4">
      <c r="A72" s="77"/>
      <c r="B72" s="61" t="s">
        <v>50</v>
      </c>
      <c r="C72" s="81">
        <v>5000</v>
      </c>
      <c r="D72" s="81"/>
    </row>
    <row r="73" spans="1:4">
      <c r="A73" s="77"/>
      <c r="B73" s="61" t="s">
        <v>49</v>
      </c>
      <c r="C73" s="81">
        <v>4141</v>
      </c>
      <c r="D73" s="81">
        <v>4141</v>
      </c>
    </row>
    <row r="74" spans="1:4">
      <c r="A74" s="80" t="s">
        <v>96</v>
      </c>
      <c r="B74" s="61" t="s">
        <v>97</v>
      </c>
      <c r="C74" s="81">
        <v>2418</v>
      </c>
      <c r="D74" s="81">
        <f>SUM(D75:D75)</f>
        <v>2418</v>
      </c>
    </row>
    <row r="75" spans="1:4">
      <c r="A75" s="77"/>
      <c r="B75" s="61" t="s">
        <v>49</v>
      </c>
      <c r="C75" s="81">
        <v>2418</v>
      </c>
      <c r="D75" s="81">
        <v>2418</v>
      </c>
    </row>
    <row r="76" spans="1:4">
      <c r="A76" s="79" t="s">
        <v>66</v>
      </c>
      <c r="B76" s="54" t="s">
        <v>40</v>
      </c>
      <c r="C76" s="78">
        <v>911623</v>
      </c>
      <c r="D76" s="78">
        <f>SUM(D77:D77)</f>
        <v>546894</v>
      </c>
    </row>
    <row r="77" spans="1:4">
      <c r="A77" s="77"/>
      <c r="B77" s="54" t="s">
        <v>32</v>
      </c>
      <c r="C77" s="78">
        <v>911623</v>
      </c>
      <c r="D77" s="78">
        <f>SUMIF($B$78:$B$93,$B$79,D$78:D$93)</f>
        <v>546894</v>
      </c>
    </row>
    <row r="78" spans="1:4">
      <c r="A78" s="80" t="s">
        <v>67</v>
      </c>
      <c r="B78" s="61" t="s">
        <v>41</v>
      </c>
      <c r="C78" s="81">
        <v>419300</v>
      </c>
      <c r="D78" s="81">
        <f>SUM(D79:D79)</f>
        <v>17800</v>
      </c>
    </row>
    <row r="79" spans="1:4">
      <c r="A79" s="77"/>
      <c r="B79" s="61" t="s">
        <v>49</v>
      </c>
      <c r="C79" s="81">
        <v>419300</v>
      </c>
      <c r="D79" s="81">
        <f>12500+5300</f>
        <v>17800</v>
      </c>
    </row>
    <row r="80" spans="1:4">
      <c r="A80" s="80" t="s">
        <v>69</v>
      </c>
      <c r="B80" s="61" t="s">
        <v>120</v>
      </c>
      <c r="C80" s="81">
        <v>215778</v>
      </c>
      <c r="D80" s="81">
        <f>SUM(D81:D81)</f>
        <v>182559</v>
      </c>
    </row>
    <row r="81" spans="1:4">
      <c r="A81" s="77"/>
      <c r="B81" s="61" t="s">
        <v>49</v>
      </c>
      <c r="C81" s="81">
        <v>215778</v>
      </c>
      <c r="D81" s="81">
        <f>164421+18138</f>
        <v>182559</v>
      </c>
    </row>
    <row r="82" spans="1:4">
      <c r="A82" s="80" t="s">
        <v>117</v>
      </c>
      <c r="B82" s="61" t="s">
        <v>118</v>
      </c>
      <c r="C82" s="81">
        <v>83090</v>
      </c>
      <c r="D82" s="81">
        <f>SUM(D83)</f>
        <v>83090</v>
      </c>
    </row>
    <row r="83" spans="1:4">
      <c r="A83" s="77"/>
      <c r="B83" s="61" t="s">
        <v>49</v>
      </c>
      <c r="C83" s="81">
        <v>83090</v>
      </c>
      <c r="D83" s="81">
        <v>83090</v>
      </c>
    </row>
    <row r="84" spans="1:4">
      <c r="A84" s="80" t="s">
        <v>68</v>
      </c>
      <c r="B84" s="61" t="s">
        <v>119</v>
      </c>
      <c r="C84" s="81">
        <v>86070</v>
      </c>
      <c r="D84" s="81">
        <f>SUM(D85:D85)</f>
        <v>69594</v>
      </c>
    </row>
    <row r="85" spans="1:4">
      <c r="A85" s="77"/>
      <c r="B85" s="61" t="s">
        <v>49</v>
      </c>
      <c r="C85" s="81">
        <v>86070</v>
      </c>
      <c r="D85" s="81">
        <v>69594</v>
      </c>
    </row>
    <row r="86" spans="1:4">
      <c r="A86" s="80" t="s">
        <v>98</v>
      </c>
      <c r="B86" s="61" t="s">
        <v>111</v>
      </c>
      <c r="C86" s="81">
        <v>71063</v>
      </c>
      <c r="D86" s="81">
        <f>SUM(D87:D87)</f>
        <v>68298</v>
      </c>
    </row>
    <row r="87" spans="1:4">
      <c r="A87" s="77"/>
      <c r="B87" s="61" t="s">
        <v>49</v>
      </c>
      <c r="C87" s="81">
        <v>71063</v>
      </c>
      <c r="D87" s="81">
        <v>68298</v>
      </c>
    </row>
    <row r="88" spans="1:4">
      <c r="A88" s="80" t="s">
        <v>114</v>
      </c>
      <c r="B88" s="61" t="s">
        <v>100</v>
      </c>
      <c r="C88" s="81">
        <v>-136121</v>
      </c>
      <c r="D88" s="81">
        <f>SUM(D89)</f>
        <v>30133</v>
      </c>
    </row>
    <row r="89" spans="1:4">
      <c r="A89" s="77"/>
      <c r="B89" s="61" t="s">
        <v>49</v>
      </c>
      <c r="C89" s="81">
        <v>-136121</v>
      </c>
      <c r="D89" s="81">
        <v>30133</v>
      </c>
    </row>
    <row r="90" spans="1:4">
      <c r="A90" s="80" t="s">
        <v>112</v>
      </c>
      <c r="B90" s="61" t="s">
        <v>113</v>
      </c>
      <c r="C90" s="81">
        <v>37500</v>
      </c>
      <c r="D90" s="81">
        <f>SUM(D91)</f>
        <v>36000</v>
      </c>
    </row>
    <row r="91" spans="1:4">
      <c r="A91" s="77"/>
      <c r="B91" s="61" t="s">
        <v>49</v>
      </c>
      <c r="C91" s="81">
        <v>37500</v>
      </c>
      <c r="D91" s="81">
        <v>36000</v>
      </c>
    </row>
    <row r="92" spans="1:4">
      <c r="A92" s="80" t="s">
        <v>99</v>
      </c>
      <c r="B92" s="61" t="s">
        <v>42</v>
      </c>
      <c r="C92" s="81">
        <v>85943</v>
      </c>
      <c r="D92" s="81">
        <f>SUM(D93:D93)</f>
        <v>59420</v>
      </c>
    </row>
    <row r="93" spans="1:4">
      <c r="A93" s="77"/>
      <c r="B93" s="61" t="s">
        <v>49</v>
      </c>
      <c r="C93" s="81">
        <v>85943</v>
      </c>
      <c r="D93" s="81">
        <v>59420</v>
      </c>
    </row>
    <row r="94" spans="1:4">
      <c r="A94" s="80" t="s">
        <v>185</v>
      </c>
      <c r="B94" s="61" t="s">
        <v>184</v>
      </c>
      <c r="C94" s="81">
        <v>49000</v>
      </c>
      <c r="D94" s="81">
        <f>SUM(D95:D95)</f>
        <v>0</v>
      </c>
    </row>
    <row r="95" spans="1:4">
      <c r="A95" s="77"/>
      <c r="B95" s="61" t="s">
        <v>49</v>
      </c>
      <c r="C95" s="81">
        <v>49000</v>
      </c>
      <c r="D95" s="81"/>
    </row>
    <row r="96" spans="1:4">
      <c r="A96" s="82">
        <v>10</v>
      </c>
      <c r="B96" s="54" t="s">
        <v>6</v>
      </c>
      <c r="C96" s="78">
        <v>-5090</v>
      </c>
      <c r="D96" s="78">
        <f>SUM(D97:D98)</f>
        <v>-26990</v>
      </c>
    </row>
    <row r="97" spans="1:4">
      <c r="A97" s="82"/>
      <c r="B97" s="54" t="s">
        <v>31</v>
      </c>
      <c r="C97" s="78">
        <v>-35200</v>
      </c>
      <c r="D97" s="78">
        <f>SUMIF($B99:$B118,$B$100,D$99:D$118)</f>
        <v>0</v>
      </c>
    </row>
    <row r="98" spans="1:4">
      <c r="A98" s="77"/>
      <c r="B98" s="54" t="s">
        <v>32</v>
      </c>
      <c r="C98" s="78">
        <v>30110</v>
      </c>
      <c r="D98" s="78">
        <f>D101+D103+D107</f>
        <v>-26990</v>
      </c>
    </row>
    <row r="99" spans="1:4">
      <c r="A99" s="77">
        <v>10121</v>
      </c>
      <c r="B99" s="61" t="s">
        <v>76</v>
      </c>
      <c r="C99" s="81">
        <v>-70534</v>
      </c>
      <c r="D99" s="81">
        <f>SUM(D100:D101)</f>
        <v>-30534</v>
      </c>
    </row>
    <row r="100" spans="1:4">
      <c r="A100" s="77"/>
      <c r="B100" s="61" t="s">
        <v>50</v>
      </c>
      <c r="C100" s="81">
        <v>-40000</v>
      </c>
      <c r="D100" s="81"/>
    </row>
    <row r="101" spans="1:4">
      <c r="A101" s="77"/>
      <c r="B101" s="61" t="s">
        <v>49</v>
      </c>
      <c r="C101" s="81">
        <v>-30534</v>
      </c>
      <c r="D101" s="81">
        <v>-30534</v>
      </c>
    </row>
    <row r="102" spans="1:4">
      <c r="A102" s="77">
        <v>10200</v>
      </c>
      <c r="B102" s="61" t="s">
        <v>43</v>
      </c>
      <c r="C102" s="81">
        <v>53294</v>
      </c>
      <c r="D102" s="81">
        <f>SUM(D103:D103)</f>
        <v>2194</v>
      </c>
    </row>
    <row r="103" spans="1:4">
      <c r="A103" s="77"/>
      <c r="B103" s="61" t="s">
        <v>49</v>
      </c>
      <c r="C103" s="81">
        <v>53294</v>
      </c>
      <c r="D103" s="81">
        <v>2194</v>
      </c>
    </row>
    <row r="104" spans="1:4">
      <c r="A104" s="77">
        <v>10201</v>
      </c>
      <c r="B104" s="61" t="s">
        <v>186</v>
      </c>
      <c r="C104" s="81">
        <v>4000</v>
      </c>
      <c r="D104" s="81">
        <f>SUM(D105:D105)</f>
        <v>0</v>
      </c>
    </row>
    <row r="105" spans="1:4">
      <c r="A105" s="77"/>
      <c r="B105" s="61" t="s">
        <v>50</v>
      </c>
      <c r="C105" s="81">
        <v>4000</v>
      </c>
      <c r="D105" s="81"/>
    </row>
    <row r="106" spans="1:4">
      <c r="A106" s="77">
        <v>10400</v>
      </c>
      <c r="B106" s="61" t="s">
        <v>60</v>
      </c>
      <c r="C106" s="81">
        <v>7350</v>
      </c>
      <c r="D106" s="81">
        <f>SUM(D107:D107)</f>
        <v>1350</v>
      </c>
    </row>
    <row r="107" spans="1:4">
      <c r="A107" s="77"/>
      <c r="B107" s="61" t="s">
        <v>49</v>
      </c>
      <c r="C107" s="81">
        <v>7350</v>
      </c>
      <c r="D107" s="81">
        <v>1350</v>
      </c>
    </row>
    <row r="108" spans="1:4">
      <c r="A108" s="77">
        <v>10402</v>
      </c>
      <c r="B108" s="61" t="s">
        <v>77</v>
      </c>
      <c r="C108" s="81">
        <v>800</v>
      </c>
      <c r="D108" s="81">
        <f>SUM(D109:D109)</f>
        <v>0</v>
      </c>
    </row>
    <row r="109" spans="1:4">
      <c r="A109" s="77"/>
      <c r="B109" s="61" t="s">
        <v>50</v>
      </c>
      <c r="C109" s="81">
        <v>800</v>
      </c>
      <c r="D109" s="81"/>
    </row>
  </sheetData>
  <mergeCells count="6">
    <mergeCell ref="A1:D1"/>
    <mergeCell ref="A2:D2"/>
    <mergeCell ref="A4:A6"/>
    <mergeCell ref="B4:B6"/>
    <mergeCell ref="D4:D6"/>
    <mergeCell ref="C4:C6"/>
  </mergeCells>
  <phoneticPr fontId="0" type="noConversion"/>
  <pageMargins left="0.94488188976377963" right="0.74803149606299213" top="0.98425196850393704" bottom="0.98425196850393704" header="0.51181102362204722" footer="0.51181102362204722"/>
  <pageSetup paperSize="9" scale="85" firstPageNumber="3" orientation="portrait" useFirstPageNumber="1" horizontalDpi="300" verticalDpi="300" r:id="rId1"/>
  <headerFooter alignWithMargins="0">
    <oddHeader>&amp;R Lisa 3
Tartu Linnavolikogu
oktoobri 2014. a 
määruse nr juurde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showZeros="0" tabSelected="1" workbookViewId="0">
      <selection activeCell="G86" sqref="G80:G86"/>
    </sheetView>
  </sheetViews>
  <sheetFormatPr defaultRowHeight="15"/>
  <cols>
    <col min="1" max="1" width="48.7109375" style="36" customWidth="1"/>
    <col min="2" max="2" width="5.5703125" style="49" customWidth="1"/>
    <col min="3" max="3" width="11.28515625" style="35" bestFit="1" customWidth="1"/>
    <col min="4" max="5" width="11.28515625" style="13" bestFit="1" customWidth="1"/>
    <col min="6" max="6" width="11.42578125" style="13" customWidth="1"/>
    <col min="7" max="16384" width="9.140625" style="13"/>
  </cols>
  <sheetData>
    <row r="1" spans="1:6" ht="31.5" customHeight="1">
      <c r="A1" s="117" t="s">
        <v>153</v>
      </c>
      <c r="B1" s="118"/>
      <c r="C1" s="118"/>
      <c r="D1" s="118"/>
      <c r="E1" s="118"/>
    </row>
    <row r="2" spans="1:6">
      <c r="A2" s="14"/>
      <c r="B2" s="39"/>
      <c r="C2" s="15"/>
      <c r="E2" s="16" t="s">
        <v>23</v>
      </c>
    </row>
    <row r="3" spans="1:6">
      <c r="A3" s="124"/>
      <c r="B3" s="40"/>
      <c r="C3" s="122" t="s">
        <v>9</v>
      </c>
      <c r="D3" s="122"/>
      <c r="E3" s="123" t="s">
        <v>13</v>
      </c>
      <c r="F3" s="113" t="s">
        <v>79</v>
      </c>
    </row>
    <row r="4" spans="1:6" ht="31.5" customHeight="1">
      <c r="A4" s="125"/>
      <c r="B4" s="41"/>
      <c r="C4" s="58" t="s">
        <v>10</v>
      </c>
      <c r="D4" s="59" t="s">
        <v>24</v>
      </c>
      <c r="E4" s="123"/>
      <c r="F4" s="114"/>
    </row>
    <row r="5" spans="1:6">
      <c r="A5" s="3" t="s">
        <v>28</v>
      </c>
      <c r="B5" s="42"/>
      <c r="C5" s="17">
        <f>SUM(C6:C8)</f>
        <v>-560505</v>
      </c>
      <c r="D5" s="17">
        <f>SUM(D6:D8)</f>
        <v>79936</v>
      </c>
      <c r="E5" s="18">
        <f>SUM(C5:D5)</f>
        <v>-480569</v>
      </c>
      <c r="F5" s="18">
        <f>SUM(F6:F8)</f>
        <v>79936</v>
      </c>
    </row>
    <row r="6" spans="1:6">
      <c r="A6" s="4" t="s">
        <v>25</v>
      </c>
      <c r="B6" s="37" t="s">
        <v>52</v>
      </c>
      <c r="C6" s="19">
        <f>SUMIF($B20:$B86,$B6,C20:C86)</f>
        <v>-176505</v>
      </c>
      <c r="D6" s="19">
        <f>SUMIF($B20:$B86,$B6,D20:D86)</f>
        <v>79936</v>
      </c>
      <c r="E6" s="19">
        <f>SUMIF($B20:$B86,$B6,E20:E86)</f>
        <v>-96569</v>
      </c>
      <c r="F6" s="19">
        <f>SUMIF($B$20:$B$86,$B$6,$F$20:$F$86)</f>
        <v>79936</v>
      </c>
    </row>
    <row r="7" spans="1:6">
      <c r="A7" s="4" t="s">
        <v>26</v>
      </c>
      <c r="B7" s="37" t="s">
        <v>53</v>
      </c>
      <c r="C7" s="19">
        <f>SUMIF($B14:$B87,$B7,C14:C87)</f>
        <v>16000</v>
      </c>
      <c r="D7" s="19">
        <f>SUMIF($B14:$B87,$B7,D14:D87)</f>
        <v>0</v>
      </c>
      <c r="E7" s="19">
        <f t="shared" ref="E7:F7" si="0">SUMIF($B14:$B87,$B7,E14:E87)</f>
        <v>16000</v>
      </c>
      <c r="F7" s="19">
        <f t="shared" si="0"/>
        <v>0</v>
      </c>
    </row>
    <row r="8" spans="1:6">
      <c r="A8" s="4" t="s">
        <v>145</v>
      </c>
      <c r="B8" s="37" t="s">
        <v>146</v>
      </c>
      <c r="C8" s="19">
        <f>SUMIF($B14:$B87,$B8,C14:C87)</f>
        <v>-400000</v>
      </c>
      <c r="D8" s="19">
        <f>SUMIF($B14:$B87,$B8,D14:D87)</f>
        <v>0</v>
      </c>
      <c r="E8" s="19">
        <f>SUMIF($B14:$B87,$B8,E14:E87)</f>
        <v>-400000</v>
      </c>
      <c r="F8" s="19"/>
    </row>
    <row r="9" spans="1:6">
      <c r="A9" s="20"/>
      <c r="B9" s="43"/>
      <c r="C9" s="21"/>
      <c r="E9" s="22"/>
    </row>
    <row r="10" spans="1:6">
      <c r="A10" s="119" t="s">
        <v>47</v>
      </c>
      <c r="B10" s="119"/>
      <c r="C10" s="119"/>
      <c r="D10" s="119"/>
      <c r="E10" s="119"/>
    </row>
    <row r="11" spans="1:6">
      <c r="A11" s="23"/>
      <c r="B11" s="44"/>
      <c r="C11" s="24"/>
      <c r="E11" s="16"/>
    </row>
    <row r="12" spans="1:6" ht="12.75" customHeight="1">
      <c r="A12" s="113" t="s">
        <v>54</v>
      </c>
      <c r="B12" s="45"/>
      <c r="C12" s="120" t="s">
        <v>9</v>
      </c>
      <c r="D12" s="120"/>
      <c r="E12" s="121" t="s">
        <v>13</v>
      </c>
      <c r="F12" s="113" t="s">
        <v>79</v>
      </c>
    </row>
    <row r="13" spans="1:6" ht="30" customHeight="1">
      <c r="A13" s="113"/>
      <c r="B13" s="45"/>
      <c r="C13" s="57" t="s">
        <v>10</v>
      </c>
      <c r="D13" s="25" t="s">
        <v>24</v>
      </c>
      <c r="E13" s="121"/>
      <c r="F13" s="113"/>
    </row>
    <row r="14" spans="1:6">
      <c r="A14" s="89" t="s">
        <v>1</v>
      </c>
      <c r="B14" s="90"/>
      <c r="C14" s="91">
        <f>SUM(C15)</f>
        <v>-400000</v>
      </c>
      <c r="D14" s="92"/>
      <c r="E14" s="91">
        <f t="shared" ref="E14:E15" si="1">SUM(C14:D14)</f>
        <v>-400000</v>
      </c>
      <c r="F14" s="87"/>
    </row>
    <row r="15" spans="1:6">
      <c r="A15" s="26" t="s">
        <v>147</v>
      </c>
      <c r="B15" s="45"/>
      <c r="C15" s="91">
        <f>SUM(C16)</f>
        <v>-400000</v>
      </c>
      <c r="D15" s="92"/>
      <c r="E15" s="91">
        <f t="shared" si="1"/>
        <v>-400000</v>
      </c>
      <c r="F15" s="87"/>
    </row>
    <row r="16" spans="1:6">
      <c r="A16" s="88" t="s">
        <v>187</v>
      </c>
      <c r="B16" s="45" t="s">
        <v>146</v>
      </c>
      <c r="C16" s="93">
        <v>-400000</v>
      </c>
      <c r="D16" s="94"/>
      <c r="E16" s="93">
        <f>SUM(C16:D16)</f>
        <v>-400000</v>
      </c>
      <c r="F16" s="87"/>
    </row>
    <row r="17" spans="1:6">
      <c r="A17" s="89" t="s">
        <v>91</v>
      </c>
      <c r="B17" s="90"/>
      <c r="C17" s="91">
        <f>SUM(C18)</f>
        <v>30000</v>
      </c>
      <c r="D17" s="92"/>
      <c r="E17" s="91">
        <f t="shared" ref="E17:E18" si="2">SUM(C17:D17)</f>
        <v>30000</v>
      </c>
      <c r="F17" s="98"/>
    </row>
    <row r="18" spans="1:6">
      <c r="A18" s="26" t="s">
        <v>212</v>
      </c>
      <c r="B18" s="45"/>
      <c r="C18" s="91">
        <f>SUM(C19)</f>
        <v>30000</v>
      </c>
      <c r="D18" s="92"/>
      <c r="E18" s="91">
        <f t="shared" si="2"/>
        <v>30000</v>
      </c>
      <c r="F18" s="98"/>
    </row>
    <row r="19" spans="1:6">
      <c r="A19" s="88" t="s">
        <v>213</v>
      </c>
      <c r="B19" s="45" t="s">
        <v>53</v>
      </c>
      <c r="C19" s="93">
        <v>30000</v>
      </c>
      <c r="D19" s="94"/>
      <c r="E19" s="93">
        <f>SUM(C19:D19)</f>
        <v>30000</v>
      </c>
      <c r="F19" s="98"/>
    </row>
    <row r="20" spans="1:6" ht="23.25" customHeight="1">
      <c r="A20" s="26" t="s">
        <v>2</v>
      </c>
      <c r="B20" s="46"/>
      <c r="C20" s="18">
        <f>SUM(C21,C36,C38)</f>
        <v>-289305</v>
      </c>
      <c r="D20" s="18">
        <f>SUM(D21,D36,D38)</f>
        <v>47980</v>
      </c>
      <c r="E20" s="18">
        <f>SUM(E21,E36,E38)</f>
        <v>-241325</v>
      </c>
      <c r="F20" s="18">
        <f>SUM(F21,F36,F38)</f>
        <v>47980</v>
      </c>
    </row>
    <row r="21" spans="1:6">
      <c r="A21" s="26" t="s">
        <v>109</v>
      </c>
      <c r="B21" s="46"/>
      <c r="C21" s="18">
        <f>SUM(C22,C31,C33)</f>
        <v>-261305</v>
      </c>
      <c r="D21" s="18">
        <f>SUM(D22,D31,D33)</f>
        <v>0</v>
      </c>
      <c r="E21" s="18">
        <f t="shared" ref="E21:E86" si="3">SUM(C21:D21)</f>
        <v>-261305</v>
      </c>
      <c r="F21" s="19"/>
    </row>
    <row r="22" spans="1:6">
      <c r="A22" s="26" t="s">
        <v>127</v>
      </c>
      <c r="B22" s="46"/>
      <c r="C22" s="18">
        <f>SUM(C23:C30)</f>
        <v>-431305</v>
      </c>
      <c r="D22" s="18">
        <f>SUM(D23:D30)</f>
        <v>0</v>
      </c>
      <c r="E22" s="18">
        <f t="shared" si="3"/>
        <v>-431305</v>
      </c>
      <c r="F22" s="19"/>
    </row>
    <row r="23" spans="1:6">
      <c r="A23" s="28" t="s">
        <v>217</v>
      </c>
      <c r="B23" s="48" t="s">
        <v>52</v>
      </c>
      <c r="C23" s="19">
        <v>-200000</v>
      </c>
      <c r="D23" s="19"/>
      <c r="E23" s="19">
        <f t="shared" si="3"/>
        <v>-200000</v>
      </c>
      <c r="F23" s="19"/>
    </row>
    <row r="24" spans="1:6">
      <c r="A24" s="28" t="s">
        <v>154</v>
      </c>
      <c r="B24" s="48" t="s">
        <v>52</v>
      </c>
      <c r="C24" s="19">
        <v>29215</v>
      </c>
      <c r="D24" s="19"/>
      <c r="E24" s="19">
        <f t="shared" ref="E24" si="4">SUM(C24:D24)</f>
        <v>29215</v>
      </c>
      <c r="F24" s="19"/>
    </row>
    <row r="25" spans="1:6">
      <c r="A25" s="28" t="s">
        <v>149</v>
      </c>
      <c r="B25" s="48" t="s">
        <v>52</v>
      </c>
      <c r="C25" s="19">
        <v>-30000</v>
      </c>
      <c r="D25" s="19"/>
      <c r="E25" s="19">
        <f t="shared" si="3"/>
        <v>-30000</v>
      </c>
      <c r="F25" s="19"/>
    </row>
    <row r="26" spans="1:6" ht="30">
      <c r="A26" s="28" t="s">
        <v>128</v>
      </c>
      <c r="B26" s="48" t="s">
        <v>52</v>
      </c>
      <c r="C26" s="19">
        <v>-169400</v>
      </c>
      <c r="D26" s="19"/>
      <c r="E26" s="19">
        <f t="shared" si="3"/>
        <v>-169400</v>
      </c>
      <c r="F26" s="19"/>
    </row>
    <row r="27" spans="1:6" ht="30">
      <c r="A27" s="28" t="s">
        <v>129</v>
      </c>
      <c r="B27" s="48" t="s">
        <v>52</v>
      </c>
      <c r="C27" s="19">
        <v>-193800</v>
      </c>
      <c r="D27" s="19"/>
      <c r="E27" s="19">
        <f t="shared" si="3"/>
        <v>-193800</v>
      </c>
      <c r="F27" s="19"/>
    </row>
    <row r="28" spans="1:6">
      <c r="A28" s="28" t="s">
        <v>188</v>
      </c>
      <c r="B28" s="48" t="s">
        <v>52</v>
      </c>
      <c r="C28" s="19">
        <v>40000</v>
      </c>
      <c r="D28" s="19"/>
      <c r="E28" s="19">
        <f t="shared" si="3"/>
        <v>40000</v>
      </c>
      <c r="F28" s="19"/>
    </row>
    <row r="29" spans="1:6">
      <c r="A29" s="28" t="s">
        <v>191</v>
      </c>
      <c r="B29" s="48" t="s">
        <v>52</v>
      </c>
      <c r="C29" s="19">
        <v>50700</v>
      </c>
      <c r="D29" s="19"/>
      <c r="E29" s="19">
        <f t="shared" si="3"/>
        <v>50700</v>
      </c>
      <c r="F29" s="19"/>
    </row>
    <row r="30" spans="1:6">
      <c r="A30" s="28" t="s">
        <v>190</v>
      </c>
      <c r="B30" s="48" t="s">
        <v>52</v>
      </c>
      <c r="C30" s="19">
        <v>41980</v>
      </c>
      <c r="D30" s="19"/>
      <c r="E30" s="19">
        <f t="shared" si="3"/>
        <v>41980</v>
      </c>
      <c r="F30" s="19"/>
    </row>
    <row r="31" spans="1:6">
      <c r="A31" s="26" t="s">
        <v>103</v>
      </c>
      <c r="B31" s="46"/>
      <c r="C31" s="18">
        <f>SUM(C32:C32)</f>
        <v>15000</v>
      </c>
      <c r="D31" s="18">
        <f>SUM(D32:D32)</f>
        <v>0</v>
      </c>
      <c r="E31" s="18">
        <f t="shared" si="3"/>
        <v>15000</v>
      </c>
      <c r="F31" s="19"/>
    </row>
    <row r="32" spans="1:6">
      <c r="A32" s="28" t="s">
        <v>126</v>
      </c>
      <c r="B32" s="48" t="s">
        <v>52</v>
      </c>
      <c r="C32" s="19">
        <v>15000</v>
      </c>
      <c r="D32" s="19"/>
      <c r="E32" s="19">
        <f t="shared" si="3"/>
        <v>15000</v>
      </c>
      <c r="F32" s="19"/>
    </row>
    <row r="33" spans="1:6">
      <c r="A33" s="26" t="s">
        <v>140</v>
      </c>
      <c r="B33" s="46"/>
      <c r="C33" s="18">
        <f>SUM(C34:C35)</f>
        <v>155000</v>
      </c>
      <c r="D33" s="18">
        <f>SUM(D34:D35)</f>
        <v>0</v>
      </c>
      <c r="E33" s="18">
        <f t="shared" si="3"/>
        <v>155000</v>
      </c>
      <c r="F33" s="19"/>
    </row>
    <row r="34" spans="1:6">
      <c r="A34" s="28" t="s">
        <v>189</v>
      </c>
      <c r="B34" s="48" t="s">
        <v>52</v>
      </c>
      <c r="C34" s="19">
        <v>45000</v>
      </c>
      <c r="D34" s="19"/>
      <c r="E34" s="19">
        <f t="shared" si="3"/>
        <v>45000</v>
      </c>
      <c r="F34" s="19"/>
    </row>
    <row r="35" spans="1:6">
      <c r="A35" s="28" t="s">
        <v>214</v>
      </c>
      <c r="B35" s="48" t="s">
        <v>52</v>
      </c>
      <c r="C35" s="19">
        <v>110000</v>
      </c>
      <c r="D35" s="19"/>
      <c r="E35" s="19">
        <f t="shared" si="3"/>
        <v>110000</v>
      </c>
      <c r="F35" s="19"/>
    </row>
    <row r="36" spans="1:6">
      <c r="A36" s="27" t="s">
        <v>160</v>
      </c>
      <c r="B36" s="47"/>
      <c r="C36" s="31">
        <f>SUM(C37)</f>
        <v>0</v>
      </c>
      <c r="D36" s="31">
        <f t="shared" ref="D36:F36" si="5">SUM(D37)</f>
        <v>47980</v>
      </c>
      <c r="E36" s="18">
        <f t="shared" si="3"/>
        <v>47980</v>
      </c>
      <c r="F36" s="31">
        <f t="shared" si="5"/>
        <v>47980</v>
      </c>
    </row>
    <row r="37" spans="1:6">
      <c r="A37" s="28" t="s">
        <v>161</v>
      </c>
      <c r="B37" s="48" t="s">
        <v>52</v>
      </c>
      <c r="C37" s="19"/>
      <c r="D37" s="19">
        <v>47980</v>
      </c>
      <c r="E37" s="19">
        <f t="shared" si="3"/>
        <v>47980</v>
      </c>
      <c r="F37" s="19">
        <v>47980</v>
      </c>
    </row>
    <row r="38" spans="1:6">
      <c r="A38" s="27" t="s">
        <v>27</v>
      </c>
      <c r="B38" s="46"/>
      <c r="C38" s="31">
        <f>SUM(C39:C41)</f>
        <v>-28000</v>
      </c>
      <c r="D38" s="31">
        <f>SUM(D39:D39)</f>
        <v>0</v>
      </c>
      <c r="E38" s="31">
        <f t="shared" si="3"/>
        <v>-28000</v>
      </c>
      <c r="F38" s="19"/>
    </row>
    <row r="39" spans="1:6">
      <c r="A39" s="28" t="s">
        <v>131</v>
      </c>
      <c r="B39" s="48" t="s">
        <v>52</v>
      </c>
      <c r="C39" s="19">
        <v>5000</v>
      </c>
      <c r="D39" s="19"/>
      <c r="E39" s="19">
        <f t="shared" si="3"/>
        <v>5000</v>
      </c>
      <c r="F39" s="19"/>
    </row>
    <row r="40" spans="1:6">
      <c r="A40" s="28" t="s">
        <v>193</v>
      </c>
      <c r="B40" s="48" t="s">
        <v>52</v>
      </c>
      <c r="C40" s="19">
        <v>-4000</v>
      </c>
      <c r="D40" s="19"/>
      <c r="E40" s="19">
        <f t="shared" si="3"/>
        <v>-4000</v>
      </c>
      <c r="F40" s="19"/>
    </row>
    <row r="41" spans="1:6">
      <c r="A41" s="28" t="s">
        <v>192</v>
      </c>
      <c r="B41" s="48" t="s">
        <v>52</v>
      </c>
      <c r="C41" s="19">
        <v>-29000</v>
      </c>
      <c r="D41" s="19"/>
      <c r="E41" s="19">
        <f t="shared" si="3"/>
        <v>-29000</v>
      </c>
      <c r="F41" s="19"/>
    </row>
    <row r="42" spans="1:6" ht="25.5" customHeight="1">
      <c r="A42" s="60" t="s">
        <v>3</v>
      </c>
      <c r="B42" s="40"/>
      <c r="C42" s="18">
        <f>SUM(C43)</f>
        <v>-22500</v>
      </c>
      <c r="D42" s="18">
        <f t="shared" ref="D42:F42" si="6">SUM(D43)</f>
        <v>0</v>
      </c>
      <c r="E42" s="18">
        <f t="shared" si="6"/>
        <v>-22500</v>
      </c>
      <c r="F42" s="18">
        <f t="shared" si="6"/>
        <v>0</v>
      </c>
    </row>
    <row r="43" spans="1:6">
      <c r="A43" s="29" t="s">
        <v>130</v>
      </c>
      <c r="B43" s="70"/>
      <c r="C43" s="31">
        <f>SUM(C44:C45)</f>
        <v>-22500</v>
      </c>
      <c r="D43" s="31">
        <f>SUM(D44:D45)</f>
        <v>0</v>
      </c>
      <c r="E43" s="31">
        <f t="shared" si="3"/>
        <v>-22500</v>
      </c>
      <c r="F43" s="31"/>
    </row>
    <row r="44" spans="1:6">
      <c r="A44" s="10" t="s">
        <v>194</v>
      </c>
      <c r="B44" s="70" t="s">
        <v>52</v>
      </c>
      <c r="C44" s="19">
        <v>-30000</v>
      </c>
      <c r="D44" s="19"/>
      <c r="E44" s="19">
        <f t="shared" si="3"/>
        <v>-30000</v>
      </c>
      <c r="F44" s="19"/>
    </row>
    <row r="45" spans="1:6">
      <c r="A45" s="10" t="s">
        <v>195</v>
      </c>
      <c r="B45" s="70" t="s">
        <v>52</v>
      </c>
      <c r="C45" s="19">
        <v>7500</v>
      </c>
      <c r="D45" s="19"/>
      <c r="E45" s="19">
        <f t="shared" si="3"/>
        <v>7500</v>
      </c>
      <c r="F45" s="19"/>
    </row>
    <row r="46" spans="1:6" ht="28.5" customHeight="1">
      <c r="A46" s="60" t="s">
        <v>11</v>
      </c>
      <c r="B46" s="40"/>
      <c r="C46" s="18">
        <f>SUM(C47,C49,C51,C53,C55)</f>
        <v>35737</v>
      </c>
      <c r="D46" s="18">
        <f t="shared" ref="D46:F46" si="7">SUM(D47,D49,D51,D53,D55)</f>
        <v>0</v>
      </c>
      <c r="E46" s="18">
        <f t="shared" si="7"/>
        <v>35737</v>
      </c>
      <c r="F46" s="18">
        <f t="shared" si="7"/>
        <v>0</v>
      </c>
    </row>
    <row r="47" spans="1:6">
      <c r="A47" s="73" t="s">
        <v>196</v>
      </c>
      <c r="B47" s="40"/>
      <c r="C47" s="31">
        <f>SUM(C48:C48)</f>
        <v>1000</v>
      </c>
      <c r="D47" s="31">
        <f>SUM(D48:D48)</f>
        <v>0</v>
      </c>
      <c r="E47" s="31">
        <f t="shared" ref="E47:E48" si="8">SUM(C47:D47)</f>
        <v>1000</v>
      </c>
      <c r="F47" s="69"/>
    </row>
    <row r="48" spans="1:6">
      <c r="A48" s="10" t="s">
        <v>197</v>
      </c>
      <c r="B48" s="38" t="s">
        <v>52</v>
      </c>
      <c r="C48" s="19">
        <v>1000</v>
      </c>
      <c r="D48" s="19"/>
      <c r="E48" s="19">
        <f t="shared" si="8"/>
        <v>1000</v>
      </c>
      <c r="F48" s="19"/>
    </row>
    <row r="49" spans="1:6">
      <c r="A49" s="73" t="s">
        <v>198</v>
      </c>
      <c r="B49" s="48"/>
      <c r="C49" s="31">
        <f>SUM(C50:C50)</f>
        <v>9437</v>
      </c>
      <c r="D49" s="31">
        <f t="shared" ref="D49:F49" si="9">SUM(D50)</f>
        <v>0</v>
      </c>
      <c r="E49" s="31">
        <f t="shared" ref="E49:E52" si="10">SUM(C49:D49)</f>
        <v>9437</v>
      </c>
      <c r="F49" s="31">
        <f t="shared" si="9"/>
        <v>0</v>
      </c>
    </row>
    <row r="50" spans="1:6">
      <c r="A50" s="51" t="s">
        <v>199</v>
      </c>
      <c r="B50" s="48" t="s">
        <v>52</v>
      </c>
      <c r="C50" s="19">
        <v>9437</v>
      </c>
      <c r="D50" s="19"/>
      <c r="E50" s="19">
        <f t="shared" si="10"/>
        <v>9437</v>
      </c>
      <c r="F50" s="19"/>
    </row>
    <row r="51" spans="1:6">
      <c r="A51" s="27" t="s">
        <v>132</v>
      </c>
      <c r="B51" s="47"/>
      <c r="C51" s="31">
        <f>SUM(C52:C52)</f>
        <v>9300</v>
      </c>
      <c r="D51" s="31">
        <f>SUM(D52:D52)</f>
        <v>0</v>
      </c>
      <c r="E51" s="31">
        <f t="shared" si="10"/>
        <v>9300</v>
      </c>
      <c r="F51" s="69"/>
    </row>
    <row r="52" spans="1:6">
      <c r="A52" s="51" t="s">
        <v>200</v>
      </c>
      <c r="B52" s="48" t="s">
        <v>52</v>
      </c>
      <c r="C52" s="19">
        <v>9300</v>
      </c>
      <c r="D52" s="19"/>
      <c r="E52" s="19">
        <f t="shared" si="10"/>
        <v>9300</v>
      </c>
      <c r="F52" s="19"/>
    </row>
    <row r="53" spans="1:6">
      <c r="A53" s="27" t="s">
        <v>201</v>
      </c>
      <c r="B53" s="47"/>
      <c r="C53" s="31">
        <f>SUM(C54:C54)</f>
        <v>6000</v>
      </c>
      <c r="D53" s="31">
        <f>SUM(D54:D54)</f>
        <v>0</v>
      </c>
      <c r="E53" s="31">
        <f t="shared" ref="E53:E54" si="11">SUM(C53:D53)</f>
        <v>6000</v>
      </c>
      <c r="F53" s="19"/>
    </row>
    <row r="54" spans="1:6" ht="30">
      <c r="A54" s="51" t="s">
        <v>202</v>
      </c>
      <c r="B54" s="48" t="s">
        <v>53</v>
      </c>
      <c r="C54" s="19">
        <v>6000</v>
      </c>
      <c r="D54" s="19"/>
      <c r="E54" s="19">
        <f t="shared" si="11"/>
        <v>6000</v>
      </c>
      <c r="F54" s="19"/>
    </row>
    <row r="55" spans="1:6">
      <c r="A55" s="27" t="s">
        <v>215</v>
      </c>
      <c r="B55" s="47"/>
      <c r="C55" s="31">
        <f>SUM(C56:C56)</f>
        <v>10000</v>
      </c>
      <c r="D55" s="31">
        <f>SUM(D56:D56)</f>
        <v>0</v>
      </c>
      <c r="E55" s="31">
        <f t="shared" ref="E55:E56" si="12">SUM(C55:D55)</f>
        <v>10000</v>
      </c>
      <c r="F55" s="19"/>
    </row>
    <row r="56" spans="1:6">
      <c r="A56" s="51" t="s">
        <v>216</v>
      </c>
      <c r="B56" s="48" t="s">
        <v>52</v>
      </c>
      <c r="C56" s="19">
        <v>10000</v>
      </c>
      <c r="D56" s="19"/>
      <c r="E56" s="19">
        <f t="shared" si="12"/>
        <v>10000</v>
      </c>
      <c r="F56" s="19"/>
    </row>
    <row r="57" spans="1:6" ht="24" customHeight="1">
      <c r="A57" s="60" t="s">
        <v>5</v>
      </c>
      <c r="B57" s="40"/>
      <c r="C57" s="18">
        <f>C58+C69+C73+C79+C81</f>
        <v>78363</v>
      </c>
      <c r="D57" s="18">
        <f>D58+D69+D73+D79+D81</f>
        <v>31956</v>
      </c>
      <c r="E57" s="18">
        <f t="shared" ref="E57:F57" si="13">E58+E69+E73+E79+E81</f>
        <v>110319</v>
      </c>
      <c r="F57" s="18">
        <f t="shared" si="13"/>
        <v>31956</v>
      </c>
    </row>
    <row r="58" spans="1:6">
      <c r="A58" s="29" t="s">
        <v>12</v>
      </c>
      <c r="B58" s="40"/>
      <c r="C58" s="31">
        <f>SUM(C59:C68)</f>
        <v>-2700</v>
      </c>
      <c r="D58" s="31">
        <f>SUM(D59:D68)</f>
        <v>0</v>
      </c>
      <c r="E58" s="31">
        <f t="shared" si="3"/>
        <v>-2700</v>
      </c>
      <c r="F58" s="31">
        <f>SUM(F60:F68)</f>
        <v>0</v>
      </c>
    </row>
    <row r="59" spans="1:6">
      <c r="A59" s="10" t="s">
        <v>204</v>
      </c>
      <c r="B59" s="38" t="s">
        <v>52</v>
      </c>
      <c r="C59" s="19">
        <v>45000</v>
      </c>
      <c r="D59" s="19"/>
      <c r="E59" s="19">
        <f t="shared" si="3"/>
        <v>45000</v>
      </c>
      <c r="F59" s="19"/>
    </row>
    <row r="60" spans="1:6">
      <c r="A60" s="10" t="s">
        <v>203</v>
      </c>
      <c r="B60" s="38" t="s">
        <v>52</v>
      </c>
      <c r="C60" s="19">
        <v>14000</v>
      </c>
      <c r="D60" s="19"/>
      <c r="E60" s="19">
        <f t="shared" si="3"/>
        <v>14000</v>
      </c>
      <c r="F60" s="19"/>
    </row>
    <row r="61" spans="1:6">
      <c r="A61" s="10" t="s">
        <v>134</v>
      </c>
      <c r="B61" s="38" t="s">
        <v>52</v>
      </c>
      <c r="C61" s="19">
        <v>28000</v>
      </c>
      <c r="D61" s="19"/>
      <c r="E61" s="19">
        <f t="shared" si="3"/>
        <v>28000</v>
      </c>
      <c r="F61" s="19"/>
    </row>
    <row r="62" spans="1:6">
      <c r="A62" s="10" t="s">
        <v>105</v>
      </c>
      <c r="B62" s="38" t="s">
        <v>52</v>
      </c>
      <c r="C62" s="19">
        <v>2100</v>
      </c>
      <c r="D62" s="19"/>
      <c r="E62" s="19">
        <f t="shared" si="3"/>
        <v>2100</v>
      </c>
      <c r="F62" s="19"/>
    </row>
    <row r="63" spans="1:6">
      <c r="A63" s="10" t="s">
        <v>104</v>
      </c>
      <c r="B63" s="38" t="s">
        <v>52</v>
      </c>
      <c r="C63" s="19">
        <v>-11100</v>
      </c>
      <c r="D63" s="19"/>
      <c r="E63" s="19">
        <f t="shared" si="3"/>
        <v>-11100</v>
      </c>
      <c r="F63" s="19"/>
    </row>
    <row r="64" spans="1:6">
      <c r="A64" s="10" t="s">
        <v>206</v>
      </c>
      <c r="B64" s="38" t="s">
        <v>52</v>
      </c>
      <c r="C64" s="19">
        <v>2000</v>
      </c>
      <c r="D64" s="19"/>
      <c r="E64" s="19">
        <f t="shared" si="3"/>
        <v>2000</v>
      </c>
      <c r="F64" s="19"/>
    </row>
    <row r="65" spans="1:6">
      <c r="A65" s="10" t="s">
        <v>205</v>
      </c>
      <c r="B65" s="38" t="s">
        <v>52</v>
      </c>
      <c r="C65" s="19">
        <v>-31200</v>
      </c>
      <c r="D65" s="19"/>
      <c r="E65" s="19">
        <f t="shared" si="3"/>
        <v>-31200</v>
      </c>
      <c r="F65" s="19"/>
    </row>
    <row r="66" spans="1:6">
      <c r="A66" s="10" t="s">
        <v>156</v>
      </c>
      <c r="B66" s="38" t="s">
        <v>52</v>
      </c>
      <c r="C66" s="19">
        <v>6500</v>
      </c>
      <c r="D66" s="19"/>
      <c r="E66" s="19">
        <f t="shared" si="3"/>
        <v>6500</v>
      </c>
      <c r="F66" s="19"/>
    </row>
    <row r="67" spans="1:6">
      <c r="A67" s="10" t="s">
        <v>135</v>
      </c>
      <c r="B67" s="38" t="s">
        <v>53</v>
      </c>
      <c r="C67" s="19">
        <v>-20000</v>
      </c>
      <c r="D67" s="19"/>
      <c r="E67" s="19">
        <f t="shared" si="3"/>
        <v>-20000</v>
      </c>
      <c r="F67" s="19"/>
    </row>
    <row r="68" spans="1:6">
      <c r="A68" s="10" t="s">
        <v>135</v>
      </c>
      <c r="B68" s="38" t="s">
        <v>52</v>
      </c>
      <c r="C68" s="19">
        <v>-38000</v>
      </c>
      <c r="D68" s="19"/>
      <c r="E68" s="19">
        <f t="shared" si="3"/>
        <v>-38000</v>
      </c>
      <c r="F68" s="19"/>
    </row>
    <row r="69" spans="1:6">
      <c r="A69" s="29" t="s">
        <v>218</v>
      </c>
      <c r="B69" s="40"/>
      <c r="C69" s="31">
        <f>SUM(C70:C72)</f>
        <v>24900</v>
      </c>
      <c r="D69" s="31">
        <f>SUM(D70:D72)</f>
        <v>31956</v>
      </c>
      <c r="E69" s="31">
        <f t="shared" si="3"/>
        <v>56856</v>
      </c>
      <c r="F69" s="18">
        <f>SUM(F70:F72)</f>
        <v>31956</v>
      </c>
    </row>
    <row r="70" spans="1:6">
      <c r="A70" s="10" t="s">
        <v>71</v>
      </c>
      <c r="B70" s="38" t="s">
        <v>52</v>
      </c>
      <c r="C70" s="19">
        <v>-22100</v>
      </c>
      <c r="D70" s="19"/>
      <c r="E70" s="19">
        <f t="shared" si="3"/>
        <v>-22100</v>
      </c>
      <c r="F70" s="19"/>
    </row>
    <row r="71" spans="1:6">
      <c r="A71" s="10" t="s">
        <v>155</v>
      </c>
      <c r="B71" s="38" t="s">
        <v>52</v>
      </c>
      <c r="C71" s="19">
        <v>22000</v>
      </c>
      <c r="D71" s="19"/>
      <c r="E71" s="19">
        <f t="shared" si="3"/>
        <v>22000</v>
      </c>
      <c r="F71" s="19"/>
    </row>
    <row r="72" spans="1:6">
      <c r="A72" s="10" t="s">
        <v>133</v>
      </c>
      <c r="B72" s="38" t="s">
        <v>52</v>
      </c>
      <c r="C72" s="19">
        <v>25000</v>
      </c>
      <c r="D72" s="19">
        <f>31956</f>
        <v>31956</v>
      </c>
      <c r="E72" s="19">
        <f t="shared" si="3"/>
        <v>56956</v>
      </c>
      <c r="F72" s="19">
        <v>31956</v>
      </c>
    </row>
    <row r="73" spans="1:6">
      <c r="A73" s="33" t="s">
        <v>219</v>
      </c>
      <c r="B73" s="50"/>
      <c r="C73" s="32">
        <f>SUM(C74:C78)</f>
        <v>53300</v>
      </c>
      <c r="D73" s="32">
        <f>SUM(D74:D78)</f>
        <v>0</v>
      </c>
      <c r="E73" s="31">
        <f t="shared" si="3"/>
        <v>53300</v>
      </c>
      <c r="F73" s="31">
        <f>SUM(F74:F78)</f>
        <v>0</v>
      </c>
    </row>
    <row r="74" spans="1:6">
      <c r="A74" s="53" t="s">
        <v>208</v>
      </c>
      <c r="B74" s="52" t="s">
        <v>52</v>
      </c>
      <c r="C74" s="30">
        <v>28000</v>
      </c>
      <c r="D74" s="34"/>
      <c r="E74" s="19">
        <f t="shared" si="3"/>
        <v>28000</v>
      </c>
      <c r="F74" s="19"/>
    </row>
    <row r="75" spans="1:6">
      <c r="A75" s="53" t="s">
        <v>209</v>
      </c>
      <c r="B75" s="52" t="s">
        <v>52</v>
      </c>
      <c r="C75" s="30">
        <v>-32000</v>
      </c>
      <c r="D75" s="34"/>
      <c r="E75" s="19">
        <f t="shared" si="3"/>
        <v>-32000</v>
      </c>
      <c r="F75" s="19"/>
    </row>
    <row r="76" spans="1:6">
      <c r="A76" s="53" t="s">
        <v>207</v>
      </c>
      <c r="B76" s="52" t="s">
        <v>52</v>
      </c>
      <c r="C76" s="30">
        <v>3500</v>
      </c>
      <c r="D76" s="34"/>
      <c r="E76" s="19">
        <f t="shared" si="3"/>
        <v>3500</v>
      </c>
      <c r="F76" s="19"/>
    </row>
    <row r="77" spans="1:6">
      <c r="A77" s="53" t="s">
        <v>139</v>
      </c>
      <c r="B77" s="52" t="s">
        <v>52</v>
      </c>
      <c r="C77" s="30">
        <v>52000</v>
      </c>
      <c r="D77" s="34"/>
      <c r="E77" s="19">
        <f t="shared" si="3"/>
        <v>52000</v>
      </c>
      <c r="F77" s="19"/>
    </row>
    <row r="78" spans="1:6">
      <c r="A78" s="53" t="s">
        <v>210</v>
      </c>
      <c r="B78" s="52" t="s">
        <v>52</v>
      </c>
      <c r="C78" s="30">
        <v>1800</v>
      </c>
      <c r="D78" s="34"/>
      <c r="E78" s="19">
        <f t="shared" si="3"/>
        <v>1800</v>
      </c>
      <c r="F78" s="19"/>
    </row>
    <row r="79" spans="1:6">
      <c r="A79" s="53" t="s">
        <v>110</v>
      </c>
      <c r="B79" s="52"/>
      <c r="C79" s="32">
        <f>SUM(C80)</f>
        <v>-33637</v>
      </c>
      <c r="D79" s="32">
        <f t="shared" ref="D79:F79" si="14">SUM(D80)</f>
        <v>0</v>
      </c>
      <c r="E79" s="32">
        <f t="shared" si="14"/>
        <v>-33637</v>
      </c>
      <c r="F79" s="32">
        <f t="shared" si="14"/>
        <v>0</v>
      </c>
    </row>
    <row r="80" spans="1:6">
      <c r="A80" s="53" t="s">
        <v>121</v>
      </c>
      <c r="B80" s="52" t="s">
        <v>52</v>
      </c>
      <c r="C80" s="30">
        <v>-33637</v>
      </c>
      <c r="D80" s="34"/>
      <c r="E80" s="19">
        <f t="shared" si="3"/>
        <v>-33637</v>
      </c>
      <c r="F80" s="19"/>
    </row>
    <row r="81" spans="1:6">
      <c r="A81" s="53" t="s">
        <v>106</v>
      </c>
      <c r="B81" s="52"/>
      <c r="C81" s="32">
        <f>SUM(C82:C83)</f>
        <v>36500</v>
      </c>
      <c r="D81" s="32">
        <f t="shared" ref="D81:F81" si="15">SUM(D82:D83)</f>
        <v>0</v>
      </c>
      <c r="E81" s="32">
        <f t="shared" si="15"/>
        <v>36500</v>
      </c>
      <c r="F81" s="32">
        <f t="shared" si="15"/>
        <v>0</v>
      </c>
    </row>
    <row r="82" spans="1:6">
      <c r="A82" s="53" t="s">
        <v>211</v>
      </c>
      <c r="B82" s="52" t="s">
        <v>52</v>
      </c>
      <c r="C82" s="99">
        <v>15000</v>
      </c>
      <c r="D82" s="32"/>
      <c r="E82" s="19">
        <f t="shared" si="3"/>
        <v>15000</v>
      </c>
      <c r="F82" s="19"/>
    </row>
    <row r="83" spans="1:6">
      <c r="A83" s="53" t="s">
        <v>107</v>
      </c>
      <c r="B83" s="52" t="s">
        <v>52</v>
      </c>
      <c r="C83" s="30">
        <v>21500</v>
      </c>
      <c r="D83" s="34"/>
      <c r="E83" s="19">
        <f t="shared" si="3"/>
        <v>21500</v>
      </c>
      <c r="F83" s="19"/>
    </row>
    <row r="84" spans="1:6" ht="28.5" customHeight="1">
      <c r="A84" s="60" t="s">
        <v>6</v>
      </c>
      <c r="B84" s="40"/>
      <c r="C84" s="18">
        <f>SUM(C85)</f>
        <v>7200</v>
      </c>
      <c r="D84" s="18">
        <f>SUM(D85)</f>
        <v>0</v>
      </c>
      <c r="E84" s="18">
        <f t="shared" si="3"/>
        <v>7200</v>
      </c>
      <c r="F84" s="19"/>
    </row>
    <row r="85" spans="1:6" ht="20.25" customHeight="1">
      <c r="A85" s="29" t="s">
        <v>170</v>
      </c>
      <c r="B85" s="70"/>
      <c r="C85" s="31">
        <f>SUM(C86)</f>
        <v>7200</v>
      </c>
      <c r="D85" s="31">
        <f>SUM(D86)</f>
        <v>0</v>
      </c>
      <c r="E85" s="31">
        <f t="shared" si="3"/>
        <v>7200</v>
      </c>
      <c r="F85" s="69"/>
    </row>
    <row r="86" spans="1:6">
      <c r="A86" s="10" t="s">
        <v>171</v>
      </c>
      <c r="B86" s="38" t="s">
        <v>52</v>
      </c>
      <c r="C86" s="76">
        <v>7200</v>
      </c>
      <c r="D86" s="76"/>
      <c r="E86" s="19">
        <f t="shared" si="3"/>
        <v>7200</v>
      </c>
      <c r="F86" s="19"/>
    </row>
    <row r="87" spans="1:6" ht="31.5" customHeight="1">
      <c r="A87" s="115"/>
      <c r="B87" s="115"/>
      <c r="C87" s="116"/>
      <c r="D87" s="116"/>
      <c r="E87" s="116"/>
    </row>
  </sheetData>
  <mergeCells count="11">
    <mergeCell ref="F3:F4"/>
    <mergeCell ref="F12:F13"/>
    <mergeCell ref="A87:E87"/>
    <mergeCell ref="A12:A13"/>
    <mergeCell ref="A1:E1"/>
    <mergeCell ref="A10:E10"/>
    <mergeCell ref="C12:D12"/>
    <mergeCell ref="E12:E13"/>
    <mergeCell ref="C3:D3"/>
    <mergeCell ref="E3:E4"/>
    <mergeCell ref="A3:A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firstPageNumber="5" orientation="portrait" useFirstPageNumber="1" r:id="rId1"/>
  <headerFooter alignWithMargins="0">
    <oddHeader>&amp;RLisa 4
Tartu linnavolikogu . oktoobri 2014. a  
määruse nr   juurde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lisa 1(koond) (2)</vt:lpstr>
      <vt:lpstr>lisa 1(koond)</vt:lpstr>
      <vt:lpstr>lisa 2 (Tulubaas)</vt:lpstr>
      <vt:lpstr>lisa 3 (põhitegevus)</vt:lpstr>
      <vt:lpstr>Lisa 4 (invest)</vt:lpstr>
      <vt:lpstr>'lisa 3 (põhitegevus)'!Prinditiitlid</vt:lpstr>
      <vt:lpstr>'lisa 3 (põhitegevus)'!Print_Titles</vt:lpstr>
      <vt:lpstr>'Lisa 4 (invest)'!Print_Titles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Inna Uba</cp:lastModifiedBy>
  <cp:lastPrinted>2014-09-02T12:04:32Z</cp:lastPrinted>
  <dcterms:created xsi:type="dcterms:W3CDTF">1996-10-14T23:33:28Z</dcterms:created>
  <dcterms:modified xsi:type="dcterms:W3CDTF">2014-09-02T12:04:44Z</dcterms:modified>
</cp:coreProperties>
</file>